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xr:revisionPtr revIDLastSave="0" documentId="13_ncr:1_{D15E8EAF-419A-411C-BA57-EC49696ACB0E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Rekapitulácia stavby" sheetId="1" r:id="rId1"/>
    <sheet name="01 - Architektonicko-stav..." sheetId="2" r:id="rId2"/>
  </sheets>
  <definedNames>
    <definedName name="_xlnm._FilterDatabase" localSheetId="1" hidden="1">'01 - Architektonicko-stav...'!$C$123:$K$176</definedName>
    <definedName name="_xlnm.Print_Titles" localSheetId="1">'01 - Architektonicko-stav...'!$123:$123</definedName>
    <definedName name="_xlnm.Print_Titles" localSheetId="0">'Rekapitulácia stavby'!$92:$92</definedName>
    <definedName name="_xlnm.Print_Area" localSheetId="1">'01 - Architektonicko-stav...'!$C$4:$J$76,'01 - Architektonicko-stav...'!$C$82:$J$105,'01 - Architektonicko-stav...'!$C$111:$K$176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T174" i="2"/>
  <c r="R175" i="2"/>
  <c r="R174" i="2" s="1"/>
  <c r="P175" i="2"/>
  <c r="P174" i="2"/>
  <c r="BK175" i="2"/>
  <c r="BK174" i="2" s="1"/>
  <c r="J174" i="2" s="1"/>
  <c r="J104" i="2" s="1"/>
  <c r="J175" i="2"/>
  <c r="BF175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T163" i="2" s="1"/>
  <c r="T162" i="2" s="1"/>
  <c r="R164" i="2"/>
  <c r="R163" i="2" s="1"/>
  <c r="R162" i="2" s="1"/>
  <c r="P164" i="2"/>
  <c r="P163" i="2"/>
  <c r="P162" i="2" s="1"/>
  <c r="BK164" i="2"/>
  <c r="BK163" i="2" s="1"/>
  <c r="J164" i="2"/>
  <c r="BF164" i="2"/>
  <c r="BI161" i="2"/>
  <c r="BH161" i="2"/>
  <c r="BG161" i="2"/>
  <c r="BE161" i="2"/>
  <c r="T161" i="2"/>
  <c r="T160" i="2"/>
  <c r="R161" i="2"/>
  <c r="R160" i="2" s="1"/>
  <c r="P161" i="2"/>
  <c r="P160" i="2"/>
  <c r="BK161" i="2"/>
  <c r="BK160" i="2" s="1"/>
  <c r="J160" i="2" s="1"/>
  <c r="J101" i="2" s="1"/>
  <c r="J161" i="2"/>
  <c r="BF161" i="2" s="1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T146" i="2"/>
  <c r="R147" i="2"/>
  <c r="R146" i="2" s="1"/>
  <c r="P147" i="2"/>
  <c r="P146" i="2"/>
  <c r="BK147" i="2"/>
  <c r="BK146" i="2" s="1"/>
  <c r="J146" i="2" s="1"/>
  <c r="J100" i="2" s="1"/>
  <c r="J147" i="2"/>
  <c r="BF147" i="2" s="1"/>
  <c r="BI145" i="2"/>
  <c r="BH145" i="2"/>
  <c r="BG145" i="2"/>
  <c r="BE145" i="2"/>
  <c r="T145" i="2"/>
  <c r="R145" i="2"/>
  <c r="P145" i="2"/>
  <c r="BK145" i="2"/>
  <c r="J145" i="2"/>
  <c r="BF145" i="2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 s="1"/>
  <c r="BI131" i="2"/>
  <c r="BH131" i="2"/>
  <c r="BG131" i="2"/>
  <c r="BE131" i="2"/>
  <c r="T131" i="2"/>
  <c r="R131" i="2"/>
  <c r="P131" i="2"/>
  <c r="BK131" i="2"/>
  <c r="J131" i="2"/>
  <c r="BF131" i="2"/>
  <c r="BI130" i="2"/>
  <c r="BH130" i="2"/>
  <c r="BG130" i="2"/>
  <c r="BE130" i="2"/>
  <c r="T130" i="2"/>
  <c r="R130" i="2"/>
  <c r="P130" i="2"/>
  <c r="BK130" i="2"/>
  <c r="J130" i="2"/>
  <c r="BF130" i="2" s="1"/>
  <c r="BI129" i="2"/>
  <c r="BH129" i="2"/>
  <c r="BG129" i="2"/>
  <c r="BE129" i="2"/>
  <c r="T129" i="2"/>
  <c r="T128" i="2"/>
  <c r="R129" i="2"/>
  <c r="R128" i="2" s="1"/>
  <c r="P129" i="2"/>
  <c r="P128" i="2"/>
  <c r="BK129" i="2"/>
  <c r="BK128" i="2" s="1"/>
  <c r="J128" i="2" s="1"/>
  <c r="J99" i="2" s="1"/>
  <c r="J129" i="2"/>
  <c r="BF129" i="2" s="1"/>
  <c r="BI127" i="2"/>
  <c r="F37" i="2"/>
  <c r="BD95" i="1" s="1"/>
  <c r="BD94" i="1" s="1"/>
  <c r="W33" i="1" s="1"/>
  <c r="BH127" i="2"/>
  <c r="F36" i="2" s="1"/>
  <c r="BC95" i="1" s="1"/>
  <c r="BC94" i="1" s="1"/>
  <c r="BG127" i="2"/>
  <c r="F35" i="2" s="1"/>
  <c r="BB95" i="1" s="1"/>
  <c r="BB94" i="1" s="1"/>
  <c r="BE127" i="2"/>
  <c r="J33" i="2" s="1"/>
  <c r="AV95" i="1" s="1"/>
  <c r="T127" i="2"/>
  <c r="T126" i="2" s="1"/>
  <c r="T125" i="2" s="1"/>
  <c r="R127" i="2"/>
  <c r="R126" i="2" s="1"/>
  <c r="R125" i="2" s="1"/>
  <c r="R124" i="2" s="1"/>
  <c r="P127" i="2"/>
  <c r="P126" i="2" s="1"/>
  <c r="P125" i="2" s="1"/>
  <c r="BK127" i="2"/>
  <c r="BK126" i="2" s="1"/>
  <c r="J127" i="2"/>
  <c r="BF127" i="2" s="1"/>
  <c r="J121" i="2"/>
  <c r="J120" i="2"/>
  <c r="F120" i="2"/>
  <c r="F118" i="2"/>
  <c r="E116" i="2"/>
  <c r="J92" i="2"/>
  <c r="J91" i="2"/>
  <c r="F91" i="2"/>
  <c r="F89" i="2"/>
  <c r="E87" i="2"/>
  <c r="J18" i="2"/>
  <c r="E18" i="2"/>
  <c r="F92" i="2" s="1"/>
  <c r="F121" i="2"/>
  <c r="J17" i="2"/>
  <c r="J12" i="2"/>
  <c r="J89" i="2" s="1"/>
  <c r="J118" i="2"/>
  <c r="E7" i="2"/>
  <c r="E114" i="2"/>
  <c r="E85" i="2"/>
  <c r="AS94" i="1"/>
  <c r="L90" i="1"/>
  <c r="AM90" i="1"/>
  <c r="AM89" i="1"/>
  <c r="L89" i="1"/>
  <c r="AM87" i="1"/>
  <c r="L87" i="1"/>
  <c r="L85" i="1"/>
  <c r="L84" i="1"/>
  <c r="J34" i="2" l="1"/>
  <c r="AW95" i="1" s="1"/>
  <c r="F34" i="2"/>
  <c r="BA95" i="1" s="1"/>
  <c r="BA94" i="1" s="1"/>
  <c r="AT95" i="1"/>
  <c r="W32" i="1"/>
  <c r="AY94" i="1"/>
  <c r="BK162" i="2"/>
  <c r="J162" i="2" s="1"/>
  <c r="J102" i="2" s="1"/>
  <c r="J163" i="2"/>
  <c r="J103" i="2" s="1"/>
  <c r="T124" i="2"/>
  <c r="BK125" i="2"/>
  <c r="J126" i="2"/>
  <c r="J98" i="2" s="1"/>
  <c r="P124" i="2"/>
  <c r="AU95" i="1" s="1"/>
  <c r="AU94" i="1" s="1"/>
  <c r="AX94" i="1"/>
  <c r="W31" i="1"/>
  <c r="F33" i="2"/>
  <c r="AZ95" i="1" s="1"/>
  <c r="AZ94" i="1" s="1"/>
  <c r="W29" i="1" l="1"/>
  <c r="AV94" i="1"/>
  <c r="W30" i="1"/>
  <c r="AW94" i="1"/>
  <c r="AK30" i="1" s="1"/>
  <c r="J125" i="2"/>
  <c r="J97" i="2" s="1"/>
  <c r="BK124" i="2"/>
  <c r="J124" i="2" s="1"/>
  <c r="J96" i="2" l="1"/>
  <c r="J30" i="2"/>
  <c r="AK29" i="1"/>
  <c r="AT94" i="1"/>
  <c r="J39" i="2" l="1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<sst xmlns="http://schemas.openxmlformats.org/spreadsheetml/2006/main" count="972" uniqueCount="284">
  <si>
    <t>Export Komplet</t>
  </si>
  <si>
    <t/>
  </si>
  <si>
    <t>2.0</t>
  </si>
  <si>
    <t>False</t>
  </si>
  <si>
    <t>{34af54a0-31b4-4ab4-8107-4b4886b54480}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</si>
  <si>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</si>
  <si>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</si>
  <si>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</si>
  <si>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</si>
  <si>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</si>
  <si>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</si>
  <si>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</si>
  <si>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</si>
  <si>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201910091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</si>
  <si>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</si>
  <si>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</si>
  <si>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KULTÚRNEHO DOMU</t>
  </si>
  <si>
    <t>JKSO:</t>
  </si>
  <si>
    <t>KS:</t>
  </si>
  <si>
    <t>Miesto:</t>
  </si>
  <si>
    <t>k.ú. Hrubov, parc.č. C KN 195/4</t>
  </si>
  <si>
    <t>Dátum:</t>
  </si>
  <si>
    <t>9. 10. 2019</t>
  </si>
  <si>
    <t>Objednávateľ:</t>
  </si>
  <si>
    <t>IČO:</t>
  </si>
  <si>
    <t>Obec Hrubov, Hrubov súp. č. 97, 067 23 Baškovce</t>
  </si>
  <si>
    <t>IČ DPH:</t>
  </si>
  <si>
    <t>Zhotoviteľ:</t>
  </si>
  <si>
    <t>Vyplň údaj</t>
  </si>
  <si>
    <t>Projektant:</t>
  </si>
  <si>
    <t>Ing. RÓBERT ŠMAJDA</t>
  </si>
  <si>
    <t>True</t>
  </si>
  <si>
    <t>Spracovateľ:</t>
  </si>
  <si>
    <t>Martin Kofira - KM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</si>
  <si>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</si>
  <si>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</si>
  <si>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</si>
  <si>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</si>
  <si>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</si>
  <si>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</si>
  <si>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</si>
  <si>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</si>
  <si>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</si>
  <si>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</si>
  <si>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</si>
  <si>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</si>
  <si>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</si>
  <si>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</si>
  <si>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</si>
  <si>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</si>
  <si>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</si>
  <si>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</si>
  <si>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</si>
  <si>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</si>
  <si>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</si>
  <si>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</si>
  <si>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</si>
  <si>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</si>
  <si>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</si>
  <si>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</si>
  <si>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</si>
  <si>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</si>
  <si>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</si>
  <si>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</si>
  <si>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</si>
  <si>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</si>
  <si>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</si>
  <si>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</si>
  <si>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</si>
  <si>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</si>
  <si>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</si>
  <si>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</si>
  <si>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</si>
  <si>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</si>
  <si>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</si>
  <si>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</si>
  <si>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</si>
  <si>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</si>
  <si>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</si>
  <si>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</si>
  <si>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</si>
  <si>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Architektonicko-stavebné riešenie</t>
  </si>
  <si>
    <t>STA</t>
  </si>
  <si>
    <t>1</t>
  </si>
  <si>
    <t>{7d8c7eb9-afae-4e60-a1e7-fbc9d5e27726}</t>
  </si>
  <si>
    <t>KRYCÍ LIST ROZPOČTU</t>
  </si>
  <si>
    <t>Objekt:</t>
  </si>
  <si>
    <t>01 - Architektonicko-stavebné riešenie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</si>
  <si>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</si>
  <si>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</si>
  <si>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</si>
  <si>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</si>
  <si>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</si>
  <si>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</si>
  <si>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</si>
  <si>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</si>
  <si>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</si>
  <si>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</si>
  <si>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</si>
  <si>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</si>
  <si>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</si>
  <si>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</si>
  <si>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</si>
  <si>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</si>
  <si>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</si>
  <si>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</si>
  <si>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</si>
  <si>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</si>
  <si>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</si>
  <si>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</si>
  <si>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</si>
  <si>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</si>
  <si>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</si>
  <si>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</si>
  <si>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</si>
  <si>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</si>
  <si>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</si>
  <si>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</si>
  <si>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</si>
  <si>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340239239</t>
  </si>
  <si>
    <t>Zamurovanie otvorov plochy nad 1 do 4 m2 tvárnicami hr. 375 mm</t>
  </si>
  <si>
    <t>m2</t>
  </si>
  <si>
    <t>4</t>
  </si>
  <si>
    <t>2</t>
  </si>
  <si>
    <t>6</t>
  </si>
  <si>
    <t>Úpravy povrchov, podlahy, osadenie</t>
  </si>
  <si>
    <t>612460159</t>
  </si>
  <si>
    <t>Príprava vnútorného podkladu stien prednástrekom - špric</t>
  </si>
  <si>
    <t>612460251</t>
  </si>
  <si>
    <t>Vnútorná omietka stien vápennocementová štuková (jemná), hr. 3 mm</t>
  </si>
  <si>
    <t>612481119</t>
  </si>
  <si>
    <t>Potiahnutie vnútorných stien sklotextílnou mriežkou s celoplošným prilepením</t>
  </si>
  <si>
    <t>8</t>
  </si>
  <si>
    <t>5</t>
  </si>
  <si>
    <t>622421112</t>
  </si>
  <si>
    <t>Oprava vonkajších omietok stien opravovaná plocha do 5%</t>
  </si>
  <si>
    <t>10</t>
  </si>
  <si>
    <t>622460121</t>
  </si>
  <si>
    <t>Príprava vonkajšieho podkladu stien penetráciou základnou</t>
  </si>
  <si>
    <t>12</t>
  </si>
  <si>
    <t>7</t>
  </si>
  <si>
    <t>622460122</t>
  </si>
  <si>
    <t>Príprava vonkajšieho podkladu stien penetráciou hĺbkovou</t>
  </si>
  <si>
    <t>14</t>
  </si>
  <si>
    <t>622460158</t>
  </si>
  <si>
    <t>Príprava vonkajšieho podkladu stien - špric</t>
  </si>
  <si>
    <t>16</t>
  </si>
  <si>
    <t>9</t>
  </si>
  <si>
    <t>622464237</t>
  </si>
  <si>
    <t>Vonkajšia omietka stien tenkovrstvová fasádna stierka</t>
  </si>
  <si>
    <t>18</t>
  </si>
  <si>
    <t>622465121</t>
  </si>
  <si>
    <t>Vonkajšia omietka stien, farebné piesky, mozaiková omietka, marmolit</t>
  </si>
  <si>
    <t>11</t>
  </si>
  <si>
    <t>622481119</t>
  </si>
  <si>
    <t>Potiahnutie vonkajších stien sklotextílnou mriežkou s celoplošným prilepením</t>
  </si>
  <si>
    <t>22</t>
  </si>
  <si>
    <t>622491308</t>
  </si>
  <si>
    <t>Náter fasádny tekutý, podkladný penetračný náter základný</t>
  </si>
  <si>
    <t>24</t>
  </si>
  <si>
    <t>13</t>
  </si>
  <si>
    <t>622491481</t>
  </si>
  <si>
    <t>Fasáda - jednonásobný vapenný nástrek</t>
  </si>
  <si>
    <t>26</t>
  </si>
  <si>
    <t>625259233</t>
  </si>
  <si>
    <t>Kontaktný zatepľovací systém z EPS hr. 60 mm, bez povrchovej úpravy</t>
  </si>
  <si>
    <t>28</t>
  </si>
  <si>
    <t>15</t>
  </si>
  <si>
    <t>625259262</t>
  </si>
  <si>
    <t>Kontaktný zatepľovací systém ostenia z EPS hr. 20-30 mm, bez povrchovej úpravy</t>
  </si>
  <si>
    <t>30</t>
  </si>
  <si>
    <t>625259341</t>
  </si>
  <si>
    <t>Kontaktný zatepľovací systém podhľadu z XPS hr. 30 mm, skrutkovacie kotvy</t>
  </si>
  <si>
    <t>32</t>
  </si>
  <si>
    <t>17</t>
  </si>
  <si>
    <t>625259371</t>
  </si>
  <si>
    <t>Kontaktný zatepľovací systém z XPS hr. 40 mm, bez povrchovej úpravy</t>
  </si>
  <si>
    <t>34</t>
  </si>
  <si>
    <t>625259391</t>
  </si>
  <si>
    <t>Kontaktný zatepľovací systém ostenia z XPS hr. 20-30 mm</t>
  </si>
  <si>
    <t>36</t>
  </si>
  <si>
    <t>Ostatné konštrukcie a práce-búranie</t>
  </si>
  <si>
    <t>19</t>
  </si>
  <si>
    <t>941941031</t>
  </si>
  <si>
    <t>Montáž lešenia ľahkého pracovného radového s podlahami šírky od 0,80 do 1,00 m, výšky do 10 m</t>
  </si>
  <si>
    <t>38</t>
  </si>
  <si>
    <t>941941831</t>
  </si>
  <si>
    <t>Demontáž lešenia ľahkého pracovného radového s podlahami šírky nad 0,80 do 1,00 m, výšky do 10 m</t>
  </si>
  <si>
    <t>40</t>
  </si>
  <si>
    <t>21</t>
  </si>
  <si>
    <t>941955001</t>
  </si>
  <si>
    <t>Lešenie ľahké pracovné pomocné, s výškou lešeňovej podlahy do 1,20 m</t>
  </si>
  <si>
    <t>42</t>
  </si>
  <si>
    <t>952903013</t>
  </si>
  <si>
    <t>Príprava podkladu - čistenie podkladov jestv. omietok od prachu, nečistôt, nerovnosti, usadenín a pod. s prípadným vyspravením podkladov z lešenia</t>
  </si>
  <si>
    <t>44</t>
  </si>
  <si>
    <t>23</t>
  </si>
  <si>
    <t>953945305</t>
  </si>
  <si>
    <t>Hliníkový soklový profil šírky 63 mm</t>
  </si>
  <si>
    <t>m</t>
  </si>
  <si>
    <t>46</t>
  </si>
  <si>
    <t>953995406</t>
  </si>
  <si>
    <t>Okenný a dverový dilatačný profil</t>
  </si>
  <si>
    <t>48</t>
  </si>
  <si>
    <t>25</t>
  </si>
  <si>
    <t>953995411</t>
  </si>
  <si>
    <t>Nadokenný profil so skrytou okapničkou</t>
  </si>
  <si>
    <t>50</t>
  </si>
  <si>
    <t>953995416</t>
  </si>
  <si>
    <t>Parapetný profil s integrovanou sieťovinou</t>
  </si>
  <si>
    <t>52</t>
  </si>
  <si>
    <t>27</t>
  </si>
  <si>
    <t>953995421</t>
  </si>
  <si>
    <t>Rohový profil s integrovanou sieťovinou</t>
  </si>
  <si>
    <t>54</t>
  </si>
  <si>
    <t>968061115</t>
  </si>
  <si>
    <t>Demontáž okien drevených, 1 bm obvodu - 0,008t</t>
  </si>
  <si>
    <t>56</t>
  </si>
  <si>
    <t>29</t>
  </si>
  <si>
    <t>979081111</t>
  </si>
  <si>
    <t>Odvoz sutiny a vybúraných hmôt na skládku do 1 km</t>
  </si>
  <si>
    <t>t</t>
  </si>
  <si>
    <t>58</t>
  </si>
  <si>
    <t>979081121</t>
  </si>
  <si>
    <t>Odvoz sutiny a vybúraných hmôt na skládku za každý ďalší 1 km</t>
  </si>
  <si>
    <t>60</t>
  </si>
  <si>
    <t>31</t>
  </si>
  <si>
    <t>979089012</t>
  </si>
  <si>
    <t>Poplatok za skladovanie</t>
  </si>
  <si>
    <t>62</t>
  </si>
  <si>
    <t>99</t>
  </si>
  <si>
    <t>Presun hmôt HSV</t>
  </si>
  <si>
    <t>999281111</t>
  </si>
  <si>
    <t>Presun hmôt pre opravy a údržbu objektov vrátane vonkajších plášťov výšky do 25 m</t>
  </si>
  <si>
    <t>64</t>
  </si>
  <si>
    <t>PSV</t>
  </si>
  <si>
    <t>Práce a dodávky PSV</t>
  </si>
  <si>
    <t>764</t>
  </si>
  <si>
    <t>Konštrukcie klampiarske</t>
  </si>
  <si>
    <t>33</t>
  </si>
  <si>
    <t>764351836</t>
  </si>
  <si>
    <t>Demontáž háka so sklonom žľabu do 30°  -0,00009t</t>
  </si>
  <si>
    <t>ks</t>
  </si>
  <si>
    <t>66</t>
  </si>
  <si>
    <t>764352225</t>
  </si>
  <si>
    <t>Žľaby z pozinkovaného PZ plechu, pododkvapové polkruhové vč. hákov r.š. do 280 mm</t>
  </si>
  <si>
    <t>68</t>
  </si>
  <si>
    <t>35</t>
  </si>
  <si>
    <t>764352800</t>
  </si>
  <si>
    <t>Demontáž žľabov pododkvapových polkruhových so sklonom do 30st. rš 250 mm,  -0,00280t</t>
  </si>
  <si>
    <t>70</t>
  </si>
  <si>
    <t>764359211</t>
  </si>
  <si>
    <t>Kotlík kónický z pozinkovaného PZ plechu, pre rúry s priemerom do 100 mm</t>
  </si>
  <si>
    <t>72</t>
  </si>
  <si>
    <t>37</t>
  </si>
  <si>
    <t>764359810</t>
  </si>
  <si>
    <t>Demontáž kotlíka kónického, so sklonom žľabu do 30st.,  -0,00110t</t>
  </si>
  <si>
    <t>74</t>
  </si>
  <si>
    <t>764410450</t>
  </si>
  <si>
    <t>Oplechovanie parapetov z pozinkovaného farbeného PZf plechu, vrátane rohov r.š. do 330 mm</t>
  </si>
  <si>
    <t>76</t>
  </si>
  <si>
    <t>39</t>
  </si>
  <si>
    <t>764410850</t>
  </si>
  <si>
    <t>Demontáž oplechovania parapetov rš od 100 do 330 mm,  -0,00135t</t>
  </si>
  <si>
    <t>78</t>
  </si>
  <si>
    <t>764454253</t>
  </si>
  <si>
    <t>Zvodové rúry z pozinkovaného PZ plechu, kruhové priemer 100 mm</t>
  </si>
  <si>
    <t>80</t>
  </si>
  <si>
    <t>41</t>
  </si>
  <si>
    <t>764454801</t>
  </si>
  <si>
    <t>Demontáž odpadových rúr kruhových, s priemerom 75 a 100 mm,  -0,00226t</t>
  </si>
  <si>
    <t>82</t>
  </si>
  <si>
    <t>998764102</t>
  </si>
  <si>
    <t>Presun hmôt pre konštrukcie klampiarske v objektoch výšky nad 6 do 12 m</t>
  </si>
  <si>
    <t>84</t>
  </si>
  <si>
    <t>784</t>
  </si>
  <si>
    <t>Maľby</t>
  </si>
  <si>
    <t>43</t>
  </si>
  <si>
    <t>784411301</t>
  </si>
  <si>
    <t>Pačokovanie vápenným mliekom jednonásobné jemnozrnných podkladov výšky do 3,80 m</t>
  </si>
  <si>
    <t>86</t>
  </si>
  <si>
    <t>784452271</t>
  </si>
  <si>
    <t>Maľby z maliarskych zmesí, ručne nanášané dvojnásobné základné na podklad jemnozrnný výšky do 3,80 m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</si>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</sst>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73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94" t="s">
        <v>13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6"/>
      <c r="BE5" s="164" t="s">
        <v>14</v>
      </c>
      <c r="BS5" s="13" t="s">
        <v>6</v>
      </c>
    </row>
    <row r="6" spans="1:74" ht="36.9" customHeight="1">
      <c r="B6" s="16"/>
      <c r="D6" s="22" t="s">
        <v>15</v>
      </c>
      <c r="K6" s="195" t="s">
        <v>16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6"/>
      <c r="BE6" s="165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5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65"/>
      <c r="BS8" s="13" t="s">
        <v>6</v>
      </c>
    </row>
    <row r="9" spans="1:74" ht="14.4" customHeight="1">
      <c r="B9" s="16"/>
      <c r="AR9" s="16"/>
      <c r="BE9" s="165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65"/>
      <c r="BS10" s="13" t="s">
        <v>6</v>
      </c>
    </row>
    <row r="11" spans="1:74" ht="18.45" customHeight="1">
      <c r="B11" s="16"/>
      <c r="E11" s="21" t="s">
        <v>25</v>
      </c>
      <c r="AK11" s="23" t="s">
        <v>26</v>
      </c>
      <c r="AN11" s="21" t="s">
        <v>1</v>
      </c>
      <c r="AR11" s="16"/>
      <c r="BE11" s="165"/>
      <c r="BS11" s="13" t="s">
        <v>6</v>
      </c>
    </row>
    <row r="12" spans="1:74" ht="6.9" customHeight="1">
      <c r="B12" s="16"/>
      <c r="AR12" s="16"/>
      <c r="BE12" s="165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65"/>
      <c r="BS13" s="13" t="s">
        <v>6</v>
      </c>
    </row>
    <row r="14" spans="1:74" ht="13.2">
      <c r="B14" s="16"/>
      <c r="E14" s="196" t="s">
        <v>28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3" t="s">
        <v>26</v>
      </c>
      <c r="AN14" s="25" t="s">
        <v>28</v>
      </c>
      <c r="AR14" s="16"/>
      <c r="BE14" s="165"/>
      <c r="BS14" s="13" t="s">
        <v>6</v>
      </c>
    </row>
    <row r="15" spans="1:74" ht="6.9" customHeight="1">
      <c r="B15" s="16"/>
      <c r="AR15" s="16"/>
      <c r="BE15" s="165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65"/>
      <c r="BS16" s="13" t="s">
        <v>3</v>
      </c>
    </row>
    <row r="17" spans="2:71" ht="18.45" customHeight="1">
      <c r="B17" s="16"/>
      <c r="E17" s="21" t="s">
        <v>30</v>
      </c>
      <c r="AK17" s="23" t="s">
        <v>26</v>
      </c>
      <c r="AN17" s="21" t="s">
        <v>1</v>
      </c>
      <c r="AR17" s="16"/>
      <c r="BE17" s="165"/>
      <c r="BS17" s="13" t="s">
        <v>31</v>
      </c>
    </row>
    <row r="18" spans="2:71" ht="6.9" customHeight="1">
      <c r="B18" s="16"/>
      <c r="AR18" s="16"/>
      <c r="BE18" s="165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65"/>
      <c r="BS19" s="13" t="s">
        <v>6</v>
      </c>
    </row>
    <row r="20" spans="2:71" ht="18.45" customHeight="1">
      <c r="B20" s="16"/>
      <c r="E20" s="21" t="s">
        <v>33</v>
      </c>
      <c r="AK20" s="23" t="s">
        <v>26</v>
      </c>
      <c r="AN20" s="21" t="s">
        <v>1</v>
      </c>
      <c r="AR20" s="16"/>
      <c r="BE20" s="165"/>
      <c r="BS20" s="13" t="s">
        <v>31</v>
      </c>
    </row>
    <row r="21" spans="2:71" ht="6.9" customHeight="1">
      <c r="B21" s="16"/>
      <c r="AR21" s="16"/>
      <c r="BE21" s="165"/>
    </row>
    <row r="22" spans="2:71" ht="12" customHeight="1">
      <c r="B22" s="16"/>
      <c r="D22" s="23" t="s">
        <v>34</v>
      </c>
      <c r="AR22" s="16"/>
      <c r="BE22" s="165"/>
    </row>
    <row r="23" spans="2:71" ht="16.5" customHeight="1">
      <c r="B23" s="16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6"/>
      <c r="BE23" s="165"/>
    </row>
    <row r="24" spans="2:71" ht="6.9" customHeight="1">
      <c r="B24" s="16"/>
      <c r="AR24" s="16"/>
      <c r="BE24" s="165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5"/>
    </row>
    <row r="26" spans="2:71" s="1" customFormat="1" ht="25.95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7">
        <f>ROUND(AG94,2)</f>
        <v>0</v>
      </c>
      <c r="AL26" s="168"/>
      <c r="AM26" s="168"/>
      <c r="AN26" s="168"/>
      <c r="AO26" s="168"/>
      <c r="AR26" s="28"/>
      <c r="BE26" s="165"/>
    </row>
    <row r="27" spans="2:71" s="1" customFormat="1" ht="6.9" customHeight="1">
      <c r="B27" s="28"/>
      <c r="AR27" s="28"/>
      <c r="BE27" s="165"/>
    </row>
    <row r="28" spans="2:71" s="1" customFormat="1" ht="13.2">
      <c r="B28" s="28"/>
      <c r="L28" s="199" t="s">
        <v>36</v>
      </c>
      <c r="M28" s="199"/>
      <c r="N28" s="199"/>
      <c r="O28" s="199"/>
      <c r="P28" s="199"/>
      <c r="W28" s="199" t="s">
        <v>37</v>
      </c>
      <c r="X28" s="199"/>
      <c r="Y28" s="199"/>
      <c r="Z28" s="199"/>
      <c r="AA28" s="199"/>
      <c r="AB28" s="199"/>
      <c r="AC28" s="199"/>
      <c r="AD28" s="199"/>
      <c r="AE28" s="199"/>
      <c r="AK28" s="199" t="s">
        <v>38</v>
      </c>
      <c r="AL28" s="199"/>
      <c r="AM28" s="199"/>
      <c r="AN28" s="199"/>
      <c r="AO28" s="199"/>
      <c r="AR28" s="28"/>
      <c r="BE28" s="165"/>
    </row>
    <row r="29" spans="2:71" s="2" customFormat="1" ht="14.4" customHeight="1">
      <c r="B29" s="32"/>
      <c r="D29" s="23" t="s">
        <v>39</v>
      </c>
      <c r="F29" s="23" t="s">
        <v>40</v>
      </c>
      <c r="L29" s="200">
        <v>0.2</v>
      </c>
      <c r="M29" s="163"/>
      <c r="N29" s="163"/>
      <c r="O29" s="163"/>
      <c r="P29" s="163"/>
      <c r="W29" s="162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K29" s="162">
        <f>ROUND(AV94, 2)</f>
        <v>0</v>
      </c>
      <c r="AL29" s="163"/>
      <c r="AM29" s="163"/>
      <c r="AN29" s="163"/>
      <c r="AO29" s="163"/>
      <c r="AR29" s="32"/>
      <c r="BE29" s="166"/>
    </row>
    <row r="30" spans="2:71" s="2" customFormat="1" ht="14.4" customHeight="1">
      <c r="B30" s="32"/>
      <c r="F30" s="23" t="s">
        <v>41</v>
      </c>
      <c r="L30" s="200">
        <v>0.2</v>
      </c>
      <c r="M30" s="163"/>
      <c r="N30" s="163"/>
      <c r="O30" s="163"/>
      <c r="P30" s="163"/>
      <c r="W30" s="162">
        <f>ROUND(BA94, 2)</f>
        <v>0</v>
      </c>
      <c r="X30" s="163"/>
      <c r="Y30" s="163"/>
      <c r="Z30" s="163"/>
      <c r="AA30" s="163"/>
      <c r="AB30" s="163"/>
      <c r="AC30" s="163"/>
      <c r="AD30" s="163"/>
      <c r="AE30" s="163"/>
      <c r="AK30" s="162">
        <f>ROUND(AW94, 2)</f>
        <v>0</v>
      </c>
      <c r="AL30" s="163"/>
      <c r="AM30" s="163"/>
      <c r="AN30" s="163"/>
      <c r="AO30" s="163"/>
      <c r="AR30" s="32"/>
      <c r="BE30" s="166"/>
    </row>
    <row r="31" spans="2:71" s="2" customFormat="1" ht="14.4" hidden="1" customHeight="1">
      <c r="B31" s="32"/>
      <c r="F31" s="23" t="s">
        <v>42</v>
      </c>
      <c r="L31" s="200">
        <v>0.2</v>
      </c>
      <c r="M31" s="163"/>
      <c r="N31" s="163"/>
      <c r="O31" s="163"/>
      <c r="P31" s="163"/>
      <c r="W31" s="162">
        <f>ROUND(BB94, 2)</f>
        <v>0</v>
      </c>
      <c r="X31" s="163"/>
      <c r="Y31" s="163"/>
      <c r="Z31" s="163"/>
      <c r="AA31" s="163"/>
      <c r="AB31" s="163"/>
      <c r="AC31" s="163"/>
      <c r="AD31" s="163"/>
      <c r="AE31" s="163"/>
      <c r="AK31" s="162">
        <v>0</v>
      </c>
      <c r="AL31" s="163"/>
      <c r="AM31" s="163"/>
      <c r="AN31" s="163"/>
      <c r="AO31" s="163"/>
      <c r="AR31" s="32"/>
      <c r="BE31" s="166"/>
    </row>
    <row r="32" spans="2:71" s="2" customFormat="1" ht="14.4" hidden="1" customHeight="1">
      <c r="B32" s="32"/>
      <c r="F32" s="23" t="s">
        <v>43</v>
      </c>
      <c r="L32" s="200">
        <v>0.2</v>
      </c>
      <c r="M32" s="163"/>
      <c r="N32" s="163"/>
      <c r="O32" s="163"/>
      <c r="P32" s="163"/>
      <c r="W32" s="162">
        <f>ROUND(BC94, 2)</f>
        <v>0</v>
      </c>
      <c r="X32" s="163"/>
      <c r="Y32" s="163"/>
      <c r="Z32" s="163"/>
      <c r="AA32" s="163"/>
      <c r="AB32" s="163"/>
      <c r="AC32" s="163"/>
      <c r="AD32" s="163"/>
      <c r="AE32" s="163"/>
      <c r="AK32" s="162">
        <v>0</v>
      </c>
      <c r="AL32" s="163"/>
      <c r="AM32" s="163"/>
      <c r="AN32" s="163"/>
      <c r="AO32" s="163"/>
      <c r="AR32" s="32"/>
      <c r="BE32" s="166"/>
    </row>
    <row r="33" spans="2:57" s="2" customFormat="1" ht="14.4" hidden="1" customHeight="1">
      <c r="B33" s="32"/>
      <c r="F33" s="23" t="s">
        <v>44</v>
      </c>
      <c r="L33" s="200">
        <v>0</v>
      </c>
      <c r="M33" s="163"/>
      <c r="N33" s="163"/>
      <c r="O33" s="163"/>
      <c r="P33" s="163"/>
      <c r="W33" s="162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K33" s="162">
        <v>0</v>
      </c>
      <c r="AL33" s="163"/>
      <c r="AM33" s="163"/>
      <c r="AN33" s="163"/>
      <c r="AO33" s="163"/>
      <c r="AR33" s="32"/>
      <c r="BE33" s="166"/>
    </row>
    <row r="34" spans="2:57" s="1" customFormat="1" ht="6.9" customHeight="1">
      <c r="B34" s="28"/>
      <c r="AR34" s="28"/>
      <c r="BE34" s="165"/>
    </row>
    <row r="35" spans="2:57" s="1" customFormat="1" ht="25.95" customHeight="1">
      <c r="B35" s="28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169" t="s">
        <v>47</v>
      </c>
      <c r="Y35" s="170"/>
      <c r="Z35" s="170"/>
      <c r="AA35" s="170"/>
      <c r="AB35" s="170"/>
      <c r="AC35" s="35"/>
      <c r="AD35" s="35"/>
      <c r="AE35" s="35"/>
      <c r="AF35" s="35"/>
      <c r="AG35" s="35"/>
      <c r="AH35" s="35"/>
      <c r="AI35" s="35"/>
      <c r="AJ35" s="35"/>
      <c r="AK35" s="171">
        <f>SUM(AK26:AK33)</f>
        <v>0</v>
      </c>
      <c r="AL35" s="170"/>
      <c r="AM35" s="170"/>
      <c r="AN35" s="170"/>
      <c r="AO35" s="172"/>
      <c r="AP35" s="33"/>
      <c r="AQ35" s="33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7" t="s">
        <v>48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49</v>
      </c>
      <c r="AI49" s="38"/>
      <c r="AJ49" s="38"/>
      <c r="AK49" s="38"/>
      <c r="AL49" s="38"/>
      <c r="AM49" s="38"/>
      <c r="AN49" s="38"/>
      <c r="AO49" s="38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39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50</v>
      </c>
      <c r="AI60" s="30"/>
      <c r="AJ60" s="30"/>
      <c r="AK60" s="30"/>
      <c r="AL60" s="30"/>
      <c r="AM60" s="39" t="s">
        <v>51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37" t="s">
        <v>52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53</v>
      </c>
      <c r="AI64" s="38"/>
      <c r="AJ64" s="38"/>
      <c r="AK64" s="38"/>
      <c r="AL64" s="38"/>
      <c r="AM64" s="38"/>
      <c r="AN64" s="38"/>
      <c r="AO64" s="38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39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50</v>
      </c>
      <c r="AI75" s="30"/>
      <c r="AJ75" s="30"/>
      <c r="AK75" s="30"/>
      <c r="AL75" s="30"/>
      <c r="AM75" s="39" t="s">
        <v>51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" customHeight="1">
      <c r="B82" s="28"/>
      <c r="C82" s="17" t="s">
        <v>54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4"/>
      <c r="C84" s="23" t="s">
        <v>12</v>
      </c>
      <c r="L84" s="3" t="str">
        <f>K5</f>
        <v>201910091</v>
      </c>
      <c r="AR84" s="44"/>
    </row>
    <row r="85" spans="1:91" s="4" customFormat="1" ht="36.9" customHeight="1">
      <c r="B85" s="45"/>
      <c r="C85" s="46" t="s">
        <v>15</v>
      </c>
      <c r="L85" s="177" t="str">
        <f>K6</f>
        <v>REKONŠTRUKCIA KULTÚRNEHO DOMU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5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19</v>
      </c>
      <c r="L87" s="47" t="str">
        <f>IF(K8="","",K8)</f>
        <v>k.ú. Hrubov, parc.č. C KN 195/4</v>
      </c>
      <c r="AI87" s="23" t="s">
        <v>21</v>
      </c>
      <c r="AM87" s="179" t="str">
        <f>IF(AN8= "","",AN8)</f>
        <v>9. 10. 2019</v>
      </c>
      <c r="AN87" s="179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23</v>
      </c>
      <c r="L89" s="3" t="str">
        <f>IF(E11= "","",E11)</f>
        <v>Obec Hrubov, Hrubov súp. č. 97, 067 23 Baškovce</v>
      </c>
      <c r="AI89" s="23" t="s">
        <v>29</v>
      </c>
      <c r="AM89" s="175" t="str">
        <f>IF(E17="","",E17)</f>
        <v>Ing. RÓBERT ŠMAJDA</v>
      </c>
      <c r="AN89" s="176"/>
      <c r="AO89" s="176"/>
      <c r="AP89" s="176"/>
      <c r="AR89" s="28"/>
      <c r="AS89" s="180" t="s">
        <v>55</v>
      </c>
      <c r="AT89" s="18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175" t="str">
        <f>IF(E20="","",E20)</f>
        <v>Martin Kofira - KM</v>
      </c>
      <c r="AN90" s="176"/>
      <c r="AO90" s="176"/>
      <c r="AP90" s="176"/>
      <c r="AR90" s="28"/>
      <c r="AS90" s="182"/>
      <c r="AT90" s="183"/>
      <c r="AU90" s="51"/>
      <c r="AV90" s="51"/>
      <c r="AW90" s="51"/>
      <c r="AX90" s="51"/>
      <c r="AY90" s="51"/>
      <c r="AZ90" s="51"/>
      <c r="BA90" s="51"/>
      <c r="BB90" s="51"/>
      <c r="BC90" s="51"/>
      <c r="BD90" s="52"/>
    </row>
    <row r="91" spans="1:91" s="1" customFormat="1" ht="10.8" customHeight="1">
      <c r="B91" s="28"/>
      <c r="AR91" s="28"/>
      <c r="AS91" s="182"/>
      <c r="AT91" s="183"/>
      <c r="AU91" s="51"/>
      <c r="AV91" s="51"/>
      <c r="AW91" s="51"/>
      <c r="AX91" s="51"/>
      <c r="AY91" s="51"/>
      <c r="AZ91" s="51"/>
      <c r="BA91" s="51"/>
      <c r="BB91" s="51"/>
      <c r="BC91" s="51"/>
      <c r="BD91" s="52"/>
    </row>
    <row r="92" spans="1:91" s="1" customFormat="1" ht="29.25" customHeight="1">
      <c r="B92" s="28"/>
      <c r="C92" s="184" t="s">
        <v>56</v>
      </c>
      <c r="D92" s="185"/>
      <c r="E92" s="185"/>
      <c r="F92" s="185"/>
      <c r="G92" s="185"/>
      <c r="H92" s="53"/>
      <c r="I92" s="186" t="s">
        <v>57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58</v>
      </c>
      <c r="AH92" s="185"/>
      <c r="AI92" s="185"/>
      <c r="AJ92" s="185"/>
      <c r="AK92" s="185"/>
      <c r="AL92" s="185"/>
      <c r="AM92" s="185"/>
      <c r="AN92" s="186" t="s">
        <v>59</v>
      </c>
      <c r="AO92" s="185"/>
      <c r="AP92" s="188"/>
      <c r="AQ92" s="54" t="s">
        <v>60</v>
      </c>
      <c r="AR92" s="28"/>
      <c r="AS92" s="55" t="s">
        <v>61</v>
      </c>
      <c r="AT92" s="56" t="s">
        <v>62</v>
      </c>
      <c r="AU92" s="56" t="s">
        <v>63</v>
      </c>
      <c r="AV92" s="56" t="s">
        <v>64</v>
      </c>
      <c r="AW92" s="56" t="s">
        <v>65</v>
      </c>
      <c r="AX92" s="56" t="s">
        <v>66</v>
      </c>
      <c r="AY92" s="56" t="s">
        <v>67</v>
      </c>
      <c r="AZ92" s="56" t="s">
        <v>68</v>
      </c>
      <c r="BA92" s="56" t="s">
        <v>69</v>
      </c>
      <c r="BB92" s="56" t="s">
        <v>70</v>
      </c>
      <c r="BC92" s="56" t="s">
        <v>71</v>
      </c>
      <c r="BD92" s="57" t="s">
        <v>72</v>
      </c>
    </row>
    <row r="93" spans="1:91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73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74</v>
      </c>
      <c r="BT94" s="68" t="s">
        <v>75</v>
      </c>
      <c r="BU94" s="69" t="s">
        <v>76</v>
      </c>
      <c r="BV94" s="68" t="s">
        <v>77</v>
      </c>
      <c r="BW94" s="68" t="s">
        <v>4</v>
      </c>
      <c r="BX94" s="68" t="s">
        <v>78</v>
      </c>
      <c r="CL94" s="68" t="s">
        <v>1</v>
      </c>
    </row>
    <row r="95" spans="1:91" s="6" customFormat="1" ht="16.5" customHeight="1">
      <c r="A95" s="70" t="s">
        <v>79</v>
      </c>
      <c r="B95" s="71"/>
      <c r="C95" s="72"/>
      <c r="D95" s="191" t="s">
        <v>80</v>
      </c>
      <c r="E95" s="191"/>
      <c r="F95" s="191"/>
      <c r="G95" s="191"/>
      <c r="H95" s="191"/>
      <c r="I95" s="73"/>
      <c r="J95" s="191" t="s">
        <v>81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'01 - Architektonicko-stav...'!J30</f>
        <v>0</v>
      </c>
      <c r="AH95" s="190"/>
      <c r="AI95" s="190"/>
      <c r="AJ95" s="190"/>
      <c r="AK95" s="190"/>
      <c r="AL95" s="190"/>
      <c r="AM95" s="190"/>
      <c r="AN95" s="189">
        <f>SUM(AG95,AT95)</f>
        <v>0</v>
      </c>
      <c r="AO95" s="190"/>
      <c r="AP95" s="190"/>
      <c r="AQ95" s="74" t="s">
        <v>82</v>
      </c>
      <c r="AR95" s="71"/>
      <c r="AS95" s="75">
        <v>0</v>
      </c>
      <c r="AT95" s="76">
        <f>ROUND(SUM(AV95:AW95),2)</f>
        <v>0</v>
      </c>
      <c r="AU95" s="77">
        <f>'01 - Architektonicko-stav...'!P124</f>
        <v>0</v>
      </c>
      <c r="AV95" s="76">
        <f>'01 - Architektonicko-stav...'!J33</f>
        <v>0</v>
      </c>
      <c r="AW95" s="76">
        <f>'01 - Architektonicko-stav...'!J34</f>
        <v>0</v>
      </c>
      <c r="AX95" s="76">
        <f>'01 - Architektonicko-stav...'!J35</f>
        <v>0</v>
      </c>
      <c r="AY95" s="76">
        <f>'01 - Architektonicko-stav...'!J36</f>
        <v>0</v>
      </c>
      <c r="AZ95" s="76">
        <f>'01 - Architektonicko-stav...'!F33</f>
        <v>0</v>
      </c>
      <c r="BA95" s="76">
        <f>'01 - Architektonicko-stav...'!F34</f>
        <v>0</v>
      </c>
      <c r="BB95" s="76">
        <f>'01 - Architektonicko-stav...'!F35</f>
        <v>0</v>
      </c>
      <c r="BC95" s="76">
        <f>'01 - Architektonicko-stav...'!F36</f>
        <v>0</v>
      </c>
      <c r="BD95" s="78">
        <f>'01 - Architektonicko-stav...'!F37</f>
        <v>0</v>
      </c>
      <c r="BT95" s="79" t="s">
        <v>83</v>
      </c>
      <c r="BV95" s="79" t="s">
        <v>77</v>
      </c>
      <c r="BW95" s="79" t="s">
        <v>84</v>
      </c>
      <c r="BX95" s="79" t="s">
        <v>4</v>
      </c>
      <c r="CL95" s="79" t="s">
        <v>1</v>
      </c>
      <c r="CM95" s="79" t="s">
        <v>75</v>
      </c>
    </row>
    <row r="96" spans="1:91" s="1" customFormat="1" ht="30" customHeight="1">
      <c r="B96" s="28"/>
      <c r="AR96" s="28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Architektonicko-sta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7"/>
  <sheetViews>
    <sheetView showGridLines="0" tabSelected="1" topLeftCell="A173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7.140625" customWidth="1"/>
    <col min="7" max="7" width="7" customWidth="1"/>
    <col min="8" max="8" width="11.42578125" customWidth="1"/>
    <col min="9" max="9" width="20.140625" style="80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3" t="s">
        <v>84</v>
      </c>
    </row>
    <row r="3" spans="2:46" ht="6.9" customHeight="1">
      <c r="B3" s="14"/>
      <c r="C3" s="15"/>
      <c r="D3" s="15"/>
      <c r="E3" s="15"/>
      <c r="F3" s="15"/>
      <c r="G3" s="15"/>
      <c r="H3" s="15"/>
      <c r="I3" s="81"/>
      <c r="J3" s="15"/>
      <c r="K3" s="15"/>
      <c r="L3" s="16"/>
      <c r="AT3" s="13" t="s">
        <v>75</v>
      </c>
    </row>
    <row r="4" spans="2:46" ht="24.9" customHeight="1">
      <c r="B4" s="16"/>
      <c r="D4" s="17" t="s">
        <v>85</v>
      </c>
      <c r="L4" s="16"/>
      <c r="M4" s="82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1" t="str">
        <f>'Rekapitulácia stavby'!K6</f>
        <v>REKONŠTRUKCIA KULTÚRNEHO DOMU</v>
      </c>
      <c r="F7" s="202"/>
      <c r="G7" s="202"/>
      <c r="H7" s="202"/>
      <c r="L7" s="16"/>
    </row>
    <row r="8" spans="2:46" s="1" customFormat="1" ht="12" customHeight="1">
      <c r="B8" s="28"/>
      <c r="D8" s="23" t="s">
        <v>86</v>
      </c>
      <c r="I8" s="83"/>
      <c r="L8" s="28"/>
    </row>
    <row r="9" spans="2:46" s="1" customFormat="1" ht="36.9" customHeight="1">
      <c r="B9" s="28"/>
      <c r="E9" s="177" t="s">
        <v>87</v>
      </c>
      <c r="F9" s="203"/>
      <c r="G9" s="203"/>
      <c r="H9" s="203"/>
      <c r="I9" s="83"/>
      <c r="L9" s="28"/>
    </row>
    <row r="10" spans="2:46" s="1" customFormat="1" ht="10.199999999999999">
      <c r="B10" s="28"/>
      <c r="I10" s="83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84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84" t="s">
        <v>21</v>
      </c>
      <c r="J12" s="48" t="str">
        <f>'Rekapitulácia stavby'!AN8</f>
        <v>9. 10. 2019</v>
      </c>
      <c r="L12" s="28"/>
    </row>
    <row r="13" spans="2:46" s="1" customFormat="1" ht="10.8" customHeight="1">
      <c r="B13" s="28"/>
      <c r="I13" s="83"/>
      <c r="L13" s="28"/>
    </row>
    <row r="14" spans="2:46" s="1" customFormat="1" ht="12" customHeight="1">
      <c r="B14" s="28"/>
      <c r="D14" s="23" t="s">
        <v>23</v>
      </c>
      <c r="I14" s="84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84" t="s">
        <v>26</v>
      </c>
      <c r="J15" s="21" t="s">
        <v>1</v>
      </c>
      <c r="L15" s="28"/>
    </row>
    <row r="16" spans="2:46" s="1" customFormat="1" ht="6.9" customHeight="1">
      <c r="B16" s="28"/>
      <c r="I16" s="83"/>
      <c r="L16" s="28"/>
    </row>
    <row r="17" spans="2:12" s="1" customFormat="1" ht="12" customHeight="1">
      <c r="B17" s="28"/>
      <c r="D17" s="23" t="s">
        <v>27</v>
      </c>
      <c r="I17" s="84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4" t="str">
        <f>'Rekapitulácia stavby'!E14</f>
        <v>Vyplň údaj</v>
      </c>
      <c r="F18" s="194"/>
      <c r="G18" s="194"/>
      <c r="H18" s="194"/>
      <c r="I18" s="84" t="s">
        <v>26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I19" s="83"/>
      <c r="L19" s="28"/>
    </row>
    <row r="20" spans="2:12" s="1" customFormat="1" ht="12" customHeight="1">
      <c r="B20" s="28"/>
      <c r="D20" s="23" t="s">
        <v>29</v>
      </c>
      <c r="I20" s="84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84" t="s">
        <v>26</v>
      </c>
      <c r="J21" s="21" t="s">
        <v>1</v>
      </c>
      <c r="L21" s="28"/>
    </row>
    <row r="22" spans="2:12" s="1" customFormat="1" ht="6.9" customHeight="1">
      <c r="B22" s="28"/>
      <c r="I22" s="83"/>
      <c r="L22" s="28"/>
    </row>
    <row r="23" spans="2:12" s="1" customFormat="1" ht="12" customHeight="1">
      <c r="B23" s="28"/>
      <c r="D23" s="23" t="s">
        <v>32</v>
      </c>
      <c r="I23" s="84" t="s">
        <v>24</v>
      </c>
      <c r="J23" s="21" t="s">
        <v>1</v>
      </c>
      <c r="L23" s="28"/>
    </row>
    <row r="24" spans="2:12" s="1" customFormat="1" ht="18" customHeight="1">
      <c r="B24" s="28"/>
      <c r="E24" s="21" t="s">
        <v>33</v>
      </c>
      <c r="I24" s="84" t="s">
        <v>26</v>
      </c>
      <c r="J24" s="21" t="s">
        <v>1</v>
      </c>
      <c r="L24" s="28"/>
    </row>
    <row r="25" spans="2:12" s="1" customFormat="1" ht="6.9" customHeight="1">
      <c r="B25" s="28"/>
      <c r="I25" s="83"/>
      <c r="L25" s="28"/>
    </row>
    <row r="26" spans="2:12" s="1" customFormat="1" ht="12" customHeight="1">
      <c r="B26" s="28"/>
      <c r="D26" s="23" t="s">
        <v>34</v>
      </c>
      <c r="I26" s="83"/>
      <c r="L26" s="28"/>
    </row>
    <row r="27" spans="2:12" s="7" customFormat="1" ht="16.5" customHeight="1">
      <c r="B27" s="85"/>
      <c r="E27" s="198" t="s">
        <v>1</v>
      </c>
      <c r="F27" s="198"/>
      <c r="G27" s="198"/>
      <c r="H27" s="198"/>
      <c r="I27" s="86"/>
      <c r="L27" s="85"/>
    </row>
    <row r="28" spans="2:12" s="1" customFormat="1" ht="6.9" customHeight="1">
      <c r="B28" s="28"/>
      <c r="I28" s="83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87"/>
      <c r="J29" s="49"/>
      <c r="K29" s="49"/>
      <c r="L29" s="28"/>
    </row>
    <row r="30" spans="2:12" s="1" customFormat="1" ht="25.35" customHeight="1">
      <c r="B30" s="28"/>
      <c r="D30" s="88" t="s">
        <v>35</v>
      </c>
      <c r="I30" s="83"/>
      <c r="J30" s="62">
        <f>ROUND(J124,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87"/>
      <c r="J31" s="49"/>
      <c r="K31" s="49"/>
      <c r="L31" s="28"/>
    </row>
    <row r="32" spans="2:12" s="1" customFormat="1" ht="14.4" customHeight="1">
      <c r="B32" s="28"/>
      <c r="F32" s="31" t="s">
        <v>37</v>
      </c>
      <c r="I32" s="89" t="s">
        <v>36</v>
      </c>
      <c r="J32" s="31" t="s">
        <v>38</v>
      </c>
      <c r="L32" s="28"/>
    </row>
    <row r="33" spans="2:12" s="1" customFormat="1" ht="14.4" customHeight="1">
      <c r="B33" s="28"/>
      <c r="D33" s="90" t="s">
        <v>39</v>
      </c>
      <c r="E33" s="23" t="s">
        <v>40</v>
      </c>
      <c r="F33" s="91">
        <f>ROUND((SUM(BE124:BE176)),  2)</f>
        <v>0</v>
      </c>
      <c r="I33" s="92">
        <v>0.2</v>
      </c>
      <c r="J33" s="91">
        <f>ROUND(((SUM(BE124:BE176))*I33),  2)</f>
        <v>0</v>
      </c>
      <c r="L33" s="28"/>
    </row>
    <row r="34" spans="2:12" s="1" customFormat="1" ht="14.4" customHeight="1">
      <c r="B34" s="28"/>
      <c r="E34" s="23" t="s">
        <v>41</v>
      </c>
      <c r="F34" s="91">
        <f>ROUND((SUM(BF124:BF176)),  2)</f>
        <v>0</v>
      </c>
      <c r="I34" s="92">
        <v>0.2</v>
      </c>
      <c r="J34" s="91">
        <f>ROUND(((SUM(BF124:BF176))*I34),  2)</f>
        <v>0</v>
      </c>
      <c r="L34" s="28"/>
    </row>
    <row r="35" spans="2:12" s="1" customFormat="1" ht="14.4" hidden="1" customHeight="1">
      <c r="B35" s="28"/>
      <c r="E35" s="23" t="s">
        <v>42</v>
      </c>
      <c r="F35" s="91">
        <f>ROUND((SUM(BG124:BG176)),  2)</f>
        <v>0</v>
      </c>
      <c r="I35" s="92">
        <v>0.2</v>
      </c>
      <c r="J35" s="91">
        <f>0</f>
        <v>0</v>
      </c>
      <c r="L35" s="28"/>
    </row>
    <row r="36" spans="2:12" s="1" customFormat="1" ht="14.4" hidden="1" customHeight="1">
      <c r="B36" s="28"/>
      <c r="E36" s="23" t="s">
        <v>43</v>
      </c>
      <c r="F36" s="91">
        <f>ROUND((SUM(BH124:BH176)),  2)</f>
        <v>0</v>
      </c>
      <c r="I36" s="92">
        <v>0.2</v>
      </c>
      <c r="J36" s="91">
        <f>0</f>
        <v>0</v>
      </c>
      <c r="L36" s="28"/>
    </row>
    <row r="37" spans="2:12" s="1" customFormat="1" ht="14.4" hidden="1" customHeight="1">
      <c r="B37" s="28"/>
      <c r="E37" s="23" t="s">
        <v>44</v>
      </c>
      <c r="F37" s="91">
        <f>ROUND((SUM(BI124:BI176)),  2)</f>
        <v>0</v>
      </c>
      <c r="I37" s="92">
        <v>0</v>
      </c>
      <c r="J37" s="91">
        <f>0</f>
        <v>0</v>
      </c>
      <c r="L37" s="28"/>
    </row>
    <row r="38" spans="2:12" s="1" customFormat="1" ht="6.9" customHeight="1">
      <c r="B38" s="28"/>
      <c r="I38" s="83"/>
      <c r="L38" s="28"/>
    </row>
    <row r="39" spans="2:12" s="1" customFormat="1" ht="25.35" customHeight="1">
      <c r="B39" s="28"/>
      <c r="C39" s="93"/>
      <c r="D39" s="94" t="s">
        <v>45</v>
      </c>
      <c r="E39" s="53"/>
      <c r="F39" s="53"/>
      <c r="G39" s="95" t="s">
        <v>46</v>
      </c>
      <c r="H39" s="96" t="s">
        <v>47</v>
      </c>
      <c r="I39" s="97"/>
      <c r="J39" s="98">
        <f>SUM(J30:J37)</f>
        <v>0</v>
      </c>
      <c r="K39" s="99"/>
      <c r="L39" s="28"/>
    </row>
    <row r="40" spans="2:12" s="1" customFormat="1" ht="14.4" customHeight="1">
      <c r="B40" s="28"/>
      <c r="I40" s="83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7" t="s">
        <v>48</v>
      </c>
      <c r="E50" s="38"/>
      <c r="F50" s="38"/>
      <c r="G50" s="37" t="s">
        <v>49</v>
      </c>
      <c r="H50" s="38"/>
      <c r="I50" s="100"/>
      <c r="J50" s="38"/>
      <c r="K50" s="38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39" t="s">
        <v>50</v>
      </c>
      <c r="E61" s="30"/>
      <c r="F61" s="101" t="s">
        <v>51</v>
      </c>
      <c r="G61" s="39" t="s">
        <v>50</v>
      </c>
      <c r="H61" s="30"/>
      <c r="I61" s="102"/>
      <c r="J61" s="103" t="s">
        <v>51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37" t="s">
        <v>52</v>
      </c>
      <c r="E65" s="38"/>
      <c r="F65" s="38"/>
      <c r="G65" s="37" t="s">
        <v>53</v>
      </c>
      <c r="H65" s="38"/>
      <c r="I65" s="100"/>
      <c r="J65" s="38"/>
      <c r="K65" s="38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39" t="s">
        <v>50</v>
      </c>
      <c r="E76" s="30"/>
      <c r="F76" s="101" t="s">
        <v>51</v>
      </c>
      <c r="G76" s="39" t="s">
        <v>50</v>
      </c>
      <c r="H76" s="30"/>
      <c r="I76" s="102"/>
      <c r="J76" s="103" t="s">
        <v>51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104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105"/>
      <c r="J81" s="43"/>
      <c r="K81" s="43"/>
      <c r="L81" s="28"/>
    </row>
    <row r="82" spans="2:47" s="1" customFormat="1" ht="24.9" customHeight="1">
      <c r="B82" s="28"/>
      <c r="C82" s="17" t="s">
        <v>88</v>
      </c>
      <c r="I82" s="83"/>
      <c r="L82" s="28"/>
    </row>
    <row r="83" spans="2:47" s="1" customFormat="1" ht="6.9" customHeight="1">
      <c r="B83" s="28"/>
      <c r="I83" s="83"/>
      <c r="L83" s="28"/>
    </row>
    <row r="84" spans="2:47" s="1" customFormat="1" ht="12" customHeight="1">
      <c r="B84" s="28"/>
      <c r="C84" s="23" t="s">
        <v>15</v>
      </c>
      <c r="I84" s="83"/>
      <c r="L84" s="28"/>
    </row>
    <row r="85" spans="2:47" s="1" customFormat="1" ht="16.5" customHeight="1">
      <c r="B85" s="28"/>
      <c r="E85" s="201" t="str">
        <f>E7</f>
        <v>REKONŠTRUKCIA KULTÚRNEHO DOMU</v>
      </c>
      <c r="F85" s="202"/>
      <c r="G85" s="202"/>
      <c r="H85" s="202"/>
      <c r="I85" s="83"/>
      <c r="L85" s="28"/>
    </row>
    <row r="86" spans="2:47" s="1" customFormat="1" ht="12" customHeight="1">
      <c r="B86" s="28"/>
      <c r="C86" s="23" t="s">
        <v>86</v>
      </c>
      <c r="I86" s="83"/>
      <c r="L86" s="28"/>
    </row>
    <row r="87" spans="2:47" s="1" customFormat="1" ht="16.5" customHeight="1">
      <c r="B87" s="28"/>
      <c r="E87" s="177" t="str">
        <f>E9</f>
        <v>01 - Architektonicko-stavebné riešenie</v>
      </c>
      <c r="F87" s="203"/>
      <c r="G87" s="203"/>
      <c r="H87" s="203"/>
      <c r="I87" s="83"/>
      <c r="L87" s="28"/>
    </row>
    <row r="88" spans="2:47" s="1" customFormat="1" ht="6.9" customHeight="1">
      <c r="B88" s="28"/>
      <c r="I88" s="83"/>
      <c r="L88" s="28"/>
    </row>
    <row r="89" spans="2:47" s="1" customFormat="1" ht="12" customHeight="1">
      <c r="B89" s="28"/>
      <c r="C89" s="23" t="s">
        <v>19</v>
      </c>
      <c r="F89" s="21" t="str">
        <f>F12</f>
        <v>k.ú. Hrubov, parc.č. C KN 195/4</v>
      </c>
      <c r="I89" s="84" t="s">
        <v>21</v>
      </c>
      <c r="J89" s="48" t="str">
        <f>IF(J12="","",J12)</f>
        <v>9. 10. 2019</v>
      </c>
      <c r="L89" s="28"/>
    </row>
    <row r="90" spans="2:47" s="1" customFormat="1" ht="6.9" customHeight="1">
      <c r="B90" s="28"/>
      <c r="I90" s="83"/>
      <c r="L90" s="28"/>
    </row>
    <row r="91" spans="2:47" s="1" customFormat="1" ht="27.9" customHeight="1">
      <c r="B91" s="28"/>
      <c r="C91" s="23" t="s">
        <v>23</v>
      </c>
      <c r="F91" s="21" t="str">
        <f>E15</f>
        <v>Obec Hrubov, Hrubov súp. č. 97, 067 23 Baškovce</v>
      </c>
      <c r="I91" s="84" t="s">
        <v>29</v>
      </c>
      <c r="J91" s="26" t="str">
        <f>E21</f>
        <v>Ing. RÓBERT ŠMAJDA</v>
      </c>
      <c r="L91" s="28"/>
    </row>
    <row r="92" spans="2:47" s="1" customFormat="1" ht="15.15" customHeight="1">
      <c r="B92" s="28"/>
      <c r="C92" s="23" t="s">
        <v>27</v>
      </c>
      <c r="F92" s="21" t="str">
        <f>IF(E18="","",E18)</f>
        <v>Vyplň údaj</v>
      </c>
      <c r="I92" s="84" t="s">
        <v>32</v>
      </c>
      <c r="J92" s="26" t="str">
        <f>E24</f>
        <v>Martin Kofira - KM</v>
      </c>
      <c r="L92" s="28"/>
    </row>
    <row r="93" spans="2:47" s="1" customFormat="1" ht="10.35" customHeight="1">
      <c r="B93" s="28"/>
      <c r="I93" s="83"/>
      <c r="L93" s="28"/>
    </row>
    <row r="94" spans="2:47" s="1" customFormat="1" ht="29.25" customHeight="1">
      <c r="B94" s="28"/>
      <c r="C94" s="106" t="s">
        <v>89</v>
      </c>
      <c r="D94" s="93"/>
      <c r="E94" s="93"/>
      <c r="F94" s="93"/>
      <c r="G94" s="93"/>
      <c r="H94" s="93"/>
      <c r="I94" s="107"/>
      <c r="J94" s="108" t="s">
        <v>90</v>
      </c>
      <c r="K94" s="93"/>
      <c r="L94" s="28"/>
    </row>
    <row r="95" spans="2:47" s="1" customFormat="1" ht="10.35" customHeight="1">
      <c r="B95" s="28"/>
      <c r="I95" s="83"/>
      <c r="L95" s="28"/>
    </row>
    <row r="96" spans="2:47" s="1" customFormat="1" ht="22.8" customHeight="1">
      <c r="B96" s="28"/>
      <c r="C96" s="109" t="s">
        <v>91</v>
      </c>
      <c r="I96" s="83"/>
      <c r="J96" s="62">
        <f>J124</f>
        <v>0</v>
      </c>
      <c r="L96" s="28"/>
      <c r="AU96" s="13" t="s">
        <v>92</v>
      </c>
    </row>
    <row r="97" spans="2:12" s="8" customFormat="1" ht="24.9" customHeight="1">
      <c r="B97" s="110"/>
      <c r="D97" s="111" t="s">
        <v>93</v>
      </c>
      <c r="E97" s="112"/>
      <c r="F97" s="112"/>
      <c r="G97" s="112"/>
      <c r="H97" s="112"/>
      <c r="I97" s="113"/>
      <c r="J97" s="114">
        <f>J125</f>
        <v>0</v>
      </c>
      <c r="L97" s="110"/>
    </row>
    <row r="98" spans="2:12" s="9" customFormat="1" ht="19.95" customHeight="1">
      <c r="B98" s="115"/>
      <c r="D98" s="116" t="s">
        <v>94</v>
      </c>
      <c r="E98" s="117"/>
      <c r="F98" s="117"/>
      <c r="G98" s="117"/>
      <c r="H98" s="117"/>
      <c r="I98" s="118"/>
      <c r="J98" s="119">
        <f>J126</f>
        <v>0</v>
      </c>
      <c r="L98" s="115"/>
    </row>
    <row r="99" spans="2:12" s="9" customFormat="1" ht="19.95" customHeight="1">
      <c r="B99" s="115"/>
      <c r="D99" s="116" t="s">
        <v>95</v>
      </c>
      <c r="E99" s="117"/>
      <c r="F99" s="117"/>
      <c r="G99" s="117"/>
      <c r="H99" s="117"/>
      <c r="I99" s="118"/>
      <c r="J99" s="119">
        <f>J128</f>
        <v>0</v>
      </c>
      <c r="L99" s="115"/>
    </row>
    <row r="100" spans="2:12" s="9" customFormat="1" ht="19.95" customHeight="1">
      <c r="B100" s="115"/>
      <c r="D100" s="116" t="s">
        <v>96</v>
      </c>
      <c r="E100" s="117"/>
      <c r="F100" s="117"/>
      <c r="G100" s="117"/>
      <c r="H100" s="117"/>
      <c r="I100" s="118"/>
      <c r="J100" s="119">
        <f>J146</f>
        <v>0</v>
      </c>
      <c r="L100" s="115"/>
    </row>
    <row r="101" spans="2:12" s="9" customFormat="1" ht="19.95" customHeight="1">
      <c r="B101" s="115"/>
      <c r="D101" s="116" t="s">
        <v>97</v>
      </c>
      <c r="E101" s="117"/>
      <c r="F101" s="117"/>
      <c r="G101" s="117"/>
      <c r="H101" s="117"/>
      <c r="I101" s="118"/>
      <c r="J101" s="119">
        <f>J160</f>
        <v>0</v>
      </c>
      <c r="L101" s="115"/>
    </row>
    <row r="102" spans="2:12" s="8" customFormat="1" ht="24.9" customHeight="1">
      <c r="B102" s="110"/>
      <c r="D102" s="111" t="s">
        <v>98</v>
      </c>
      <c r="E102" s="112"/>
      <c r="F102" s="112"/>
      <c r="G102" s="112"/>
      <c r="H102" s="112"/>
      <c r="I102" s="113"/>
      <c r="J102" s="114">
        <f>J162</f>
        <v>0</v>
      </c>
      <c r="L102" s="110"/>
    </row>
    <row r="103" spans="2:12" s="9" customFormat="1" ht="19.95" customHeight="1">
      <c r="B103" s="115"/>
      <c r="D103" s="116" t="s">
        <v>99</v>
      </c>
      <c r="E103" s="117"/>
      <c r="F103" s="117"/>
      <c r="G103" s="117"/>
      <c r="H103" s="117"/>
      <c r="I103" s="118"/>
      <c r="J103" s="119">
        <f>J163</f>
        <v>0</v>
      </c>
      <c r="L103" s="115"/>
    </row>
    <row r="104" spans="2:12" s="9" customFormat="1" ht="19.95" customHeight="1">
      <c r="B104" s="115"/>
      <c r="D104" s="116" t="s">
        <v>100</v>
      </c>
      <c r="E104" s="117"/>
      <c r="F104" s="117"/>
      <c r="G104" s="117"/>
      <c r="H104" s="117"/>
      <c r="I104" s="118"/>
      <c r="J104" s="119">
        <f>J174</f>
        <v>0</v>
      </c>
      <c r="L104" s="115"/>
    </row>
    <row r="105" spans="2:12" s="1" customFormat="1" ht="21.75" customHeight="1">
      <c r="B105" s="28"/>
      <c r="I105" s="83"/>
      <c r="L105" s="28"/>
    </row>
    <row r="106" spans="2:12" s="1" customFormat="1" ht="6.9" customHeight="1">
      <c r="B106" s="40"/>
      <c r="C106" s="41"/>
      <c r="D106" s="41"/>
      <c r="E106" s="41"/>
      <c r="F106" s="41"/>
      <c r="G106" s="41"/>
      <c r="H106" s="41"/>
      <c r="I106" s="104"/>
      <c r="J106" s="41"/>
      <c r="K106" s="41"/>
      <c r="L106" s="28"/>
    </row>
    <row r="110" spans="2:12" s="1" customFormat="1" ht="6.9" customHeight="1">
      <c r="B110" s="42"/>
      <c r="C110" s="43"/>
      <c r="D110" s="43"/>
      <c r="E110" s="43"/>
      <c r="F110" s="43"/>
      <c r="G110" s="43"/>
      <c r="H110" s="43"/>
      <c r="I110" s="105"/>
      <c r="J110" s="43"/>
      <c r="K110" s="43"/>
      <c r="L110" s="28"/>
    </row>
    <row r="111" spans="2:12" s="1" customFormat="1" ht="24.9" customHeight="1">
      <c r="B111" s="28"/>
      <c r="C111" s="17" t="s">
        <v>101</v>
      </c>
      <c r="I111" s="83"/>
      <c r="L111" s="28"/>
    </row>
    <row r="112" spans="2:12" s="1" customFormat="1" ht="6.9" customHeight="1">
      <c r="B112" s="28"/>
      <c r="I112" s="83"/>
      <c r="L112" s="28"/>
    </row>
    <row r="113" spans="2:65" s="1" customFormat="1" ht="12" customHeight="1">
      <c r="B113" s="28"/>
      <c r="C113" s="23" t="s">
        <v>15</v>
      </c>
      <c r="I113" s="83"/>
      <c r="L113" s="28"/>
    </row>
    <row r="114" spans="2:65" s="1" customFormat="1" ht="16.5" customHeight="1">
      <c r="B114" s="28"/>
      <c r="E114" s="201" t="str">
        <f>E7</f>
        <v>REKONŠTRUKCIA KULTÚRNEHO DOMU</v>
      </c>
      <c r="F114" s="202"/>
      <c r="G114" s="202"/>
      <c r="H114" s="202"/>
      <c r="I114" s="83"/>
      <c r="L114" s="28"/>
    </row>
    <row r="115" spans="2:65" s="1" customFormat="1" ht="12" customHeight="1">
      <c r="B115" s="28"/>
      <c r="C115" s="23" t="s">
        <v>86</v>
      </c>
      <c r="I115" s="83"/>
      <c r="L115" s="28"/>
    </row>
    <row r="116" spans="2:65" s="1" customFormat="1" ht="16.5" customHeight="1">
      <c r="B116" s="28"/>
      <c r="E116" s="177" t="str">
        <f>E9</f>
        <v>01 - Architektonicko-stavebné riešenie</v>
      </c>
      <c r="F116" s="203"/>
      <c r="G116" s="203"/>
      <c r="H116" s="203"/>
      <c r="I116" s="83"/>
      <c r="L116" s="28"/>
    </row>
    <row r="117" spans="2:65" s="1" customFormat="1" ht="6.9" customHeight="1">
      <c r="B117" s="28"/>
      <c r="I117" s="83"/>
      <c r="L117" s="28"/>
    </row>
    <row r="118" spans="2:65" s="1" customFormat="1" ht="12" customHeight="1">
      <c r="B118" s="28"/>
      <c r="C118" s="23" t="s">
        <v>19</v>
      </c>
      <c r="F118" s="21" t="str">
        <f>F12</f>
        <v>k.ú. Hrubov, parc.č. C KN 195/4</v>
      </c>
      <c r="I118" s="84" t="s">
        <v>21</v>
      </c>
      <c r="J118" s="48" t="str">
        <f>IF(J12="","",J12)</f>
        <v>9. 10. 2019</v>
      </c>
      <c r="L118" s="28"/>
    </row>
    <row r="119" spans="2:65" s="1" customFormat="1" ht="6.9" customHeight="1">
      <c r="B119" s="28"/>
      <c r="I119" s="83"/>
      <c r="L119" s="28"/>
    </row>
    <row r="120" spans="2:65" s="1" customFormat="1" ht="27.9" customHeight="1">
      <c r="B120" s="28"/>
      <c r="C120" s="23" t="s">
        <v>23</v>
      </c>
      <c r="F120" s="21" t="str">
        <f>E15</f>
        <v>Obec Hrubov, Hrubov súp. č. 97, 067 23 Baškovce</v>
      </c>
      <c r="I120" s="84" t="s">
        <v>29</v>
      </c>
      <c r="J120" s="26" t="str">
        <f>E21</f>
        <v>Ing. RÓBERT ŠMAJDA</v>
      </c>
      <c r="L120" s="28"/>
    </row>
    <row r="121" spans="2:65" s="1" customFormat="1" ht="15.15" customHeight="1">
      <c r="B121" s="28"/>
      <c r="C121" s="23" t="s">
        <v>27</v>
      </c>
      <c r="F121" s="21" t="str">
        <f>IF(E18="","",E18)</f>
        <v>Vyplň údaj</v>
      </c>
      <c r="I121" s="84" t="s">
        <v>32</v>
      </c>
      <c r="J121" s="26" t="str">
        <f>E24</f>
        <v>Martin Kofira - KM</v>
      </c>
      <c r="L121" s="28"/>
    </row>
    <row r="122" spans="2:65" s="1" customFormat="1" ht="10.35" customHeight="1">
      <c r="B122" s="28"/>
      <c r="I122" s="83"/>
      <c r="L122" s="28"/>
    </row>
    <row r="123" spans="2:65" s="10" customFormat="1" ht="29.25" customHeight="1">
      <c r="B123" s="120"/>
      <c r="C123" s="121" t="s">
        <v>102</v>
      </c>
      <c r="D123" s="122" t="s">
        <v>60</v>
      </c>
      <c r="E123" s="122" t="s">
        <v>56</v>
      </c>
      <c r="F123" s="122" t="s">
        <v>57</v>
      </c>
      <c r="G123" s="122" t="s">
        <v>103</v>
      </c>
      <c r="H123" s="122" t="s">
        <v>104</v>
      </c>
      <c r="I123" s="123" t="s">
        <v>105</v>
      </c>
      <c r="J123" s="124" t="s">
        <v>90</v>
      </c>
      <c r="K123" s="125" t="s">
        <v>106</v>
      </c>
      <c r="L123" s="120"/>
      <c r="M123" s="55" t="s">
        <v>1</v>
      </c>
      <c r="N123" s="56" t="s">
        <v>39</v>
      </c>
      <c r="O123" s="56" t="s">
        <v>107</v>
      </c>
      <c r="P123" s="56" t="s">
        <v>108</v>
      </c>
      <c r="Q123" s="56" t="s">
        <v>109</v>
      </c>
      <c r="R123" s="56" t="s">
        <v>110</v>
      </c>
      <c r="S123" s="56" t="s">
        <v>111</v>
      </c>
      <c r="T123" s="57" t="s">
        <v>112</v>
      </c>
    </row>
    <row r="124" spans="2:65" s="1" customFormat="1" ht="22.8" customHeight="1">
      <c r="B124" s="28"/>
      <c r="C124" s="60" t="s">
        <v>91</v>
      </c>
      <c r="I124" s="83"/>
      <c r="J124" s="126">
        <f>BK124</f>
        <v>0</v>
      </c>
      <c r="L124" s="28"/>
      <c r="M124" s="58"/>
      <c r="N124" s="49"/>
      <c r="O124" s="49"/>
      <c r="P124" s="127">
        <f>P125+P162</f>
        <v>0</v>
      </c>
      <c r="Q124" s="49"/>
      <c r="R124" s="127">
        <f>R125+R162</f>
        <v>0</v>
      </c>
      <c r="S124" s="49"/>
      <c r="T124" s="128">
        <f>T125+T162</f>
        <v>0</v>
      </c>
      <c r="AT124" s="13" t="s">
        <v>74</v>
      </c>
      <c r="AU124" s="13" t="s">
        <v>92</v>
      </c>
      <c r="BK124" s="129">
        <f>BK125+BK162</f>
        <v>0</v>
      </c>
    </row>
    <row r="125" spans="2:65" s="11" customFormat="1" ht="25.95" customHeight="1">
      <c r="B125" s="130"/>
      <c r="D125" s="131" t="s">
        <v>74</v>
      </c>
      <c r="E125" s="132" t="s">
        <v>113</v>
      </c>
      <c r="F125" s="132" t="s">
        <v>114</v>
      </c>
      <c r="I125" s="133"/>
      <c r="J125" s="134">
        <f>BK125</f>
        <v>0</v>
      </c>
      <c r="L125" s="130"/>
      <c r="M125" s="135"/>
      <c r="N125" s="136"/>
      <c r="O125" s="136"/>
      <c r="P125" s="137">
        <f>P126+P128+P146+P160</f>
        <v>0</v>
      </c>
      <c r="Q125" s="136"/>
      <c r="R125" s="137">
        <f>R126+R128+R146+R160</f>
        <v>0</v>
      </c>
      <c r="S125" s="136"/>
      <c r="T125" s="138">
        <f>T126+T128+T146+T160</f>
        <v>0</v>
      </c>
      <c r="AR125" s="131" t="s">
        <v>83</v>
      </c>
      <c r="AT125" s="139" t="s">
        <v>74</v>
      </c>
      <c r="AU125" s="139" t="s">
        <v>75</v>
      </c>
      <c r="AY125" s="131" t="s">
        <v>115</v>
      </c>
      <c r="BK125" s="140">
        <f>BK126+BK128+BK146+BK160</f>
        <v>0</v>
      </c>
    </row>
    <row r="126" spans="2:65" s="11" customFormat="1" ht="22.8" customHeight="1">
      <c r="B126" s="130"/>
      <c r="D126" s="131" t="s">
        <v>74</v>
      </c>
      <c r="E126" s="141" t="s">
        <v>116</v>
      </c>
      <c r="F126" s="141" t="s">
        <v>117</v>
      </c>
      <c r="I126" s="133"/>
      <c r="J126" s="142">
        <f>BK126</f>
        <v>0</v>
      </c>
      <c r="L126" s="130"/>
      <c r="M126" s="135"/>
      <c r="N126" s="136"/>
      <c r="O126" s="136"/>
      <c r="P126" s="137">
        <f>P127</f>
        <v>0</v>
      </c>
      <c r="Q126" s="136"/>
      <c r="R126" s="137">
        <f>R127</f>
        <v>0</v>
      </c>
      <c r="S126" s="136"/>
      <c r="T126" s="138">
        <f>T127</f>
        <v>0</v>
      </c>
      <c r="AR126" s="131" t="s">
        <v>83</v>
      </c>
      <c r="AT126" s="139" t="s">
        <v>74</v>
      </c>
      <c r="AU126" s="139" t="s">
        <v>83</v>
      </c>
      <c r="AY126" s="131" t="s">
        <v>115</v>
      </c>
      <c r="BK126" s="140">
        <f>BK127</f>
        <v>0</v>
      </c>
    </row>
    <row r="127" spans="2:65" s="1" customFormat="1" ht="24" customHeight="1">
      <c r="B127" s="143"/>
      <c r="C127" s="144" t="s">
        <v>83</v>
      </c>
      <c r="D127" s="144" t="s">
        <v>118</v>
      </c>
      <c r="E127" s="145" t="s">
        <v>119</v>
      </c>
      <c r="F127" s="146" t="s">
        <v>120</v>
      </c>
      <c r="G127" s="147" t="s">
        <v>121</v>
      </c>
      <c r="H127" s="148">
        <v>0.51800000000000002</v>
      </c>
      <c r="I127" s="149"/>
      <c r="J127" s="150">
        <f>ROUND(I127*H127,2)</f>
        <v>0</v>
      </c>
      <c r="K127" s="146" t="s">
        <v>1</v>
      </c>
      <c r="L127" s="28"/>
      <c r="M127" s="151" t="s">
        <v>1</v>
      </c>
      <c r="N127" s="152" t="s">
        <v>41</v>
      </c>
      <c r="O127" s="51"/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122</v>
      </c>
      <c r="AT127" s="155" t="s">
        <v>118</v>
      </c>
      <c r="AU127" s="155" t="s">
        <v>123</v>
      </c>
      <c r="AY127" s="13" t="s">
        <v>115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3" t="s">
        <v>123</v>
      </c>
      <c r="BK127" s="156">
        <f>ROUND(I127*H127,2)</f>
        <v>0</v>
      </c>
      <c r="BL127" s="13" t="s">
        <v>122</v>
      </c>
      <c r="BM127" s="155" t="s">
        <v>123</v>
      </c>
    </row>
    <row r="128" spans="2:65" s="11" customFormat="1" ht="22.8" customHeight="1">
      <c r="B128" s="130"/>
      <c r="D128" s="131" t="s">
        <v>74</v>
      </c>
      <c r="E128" s="141" t="s">
        <v>124</v>
      </c>
      <c r="F128" s="141" t="s">
        <v>125</v>
      </c>
      <c r="I128" s="133"/>
      <c r="J128" s="142">
        <f>BK128</f>
        <v>0</v>
      </c>
      <c r="L128" s="130"/>
      <c r="M128" s="135"/>
      <c r="N128" s="136"/>
      <c r="O128" s="136"/>
      <c r="P128" s="137">
        <f>SUM(P129:P145)</f>
        <v>0</v>
      </c>
      <c r="Q128" s="136"/>
      <c r="R128" s="137">
        <f>SUM(R129:R145)</f>
        <v>0</v>
      </c>
      <c r="S128" s="136"/>
      <c r="T128" s="138">
        <f>SUM(T129:T145)</f>
        <v>0</v>
      </c>
      <c r="AR128" s="131" t="s">
        <v>83</v>
      </c>
      <c r="AT128" s="139" t="s">
        <v>74</v>
      </c>
      <c r="AU128" s="139" t="s">
        <v>83</v>
      </c>
      <c r="AY128" s="131" t="s">
        <v>115</v>
      </c>
      <c r="BK128" s="140">
        <f>SUM(BK129:BK145)</f>
        <v>0</v>
      </c>
    </row>
    <row r="129" spans="2:65" s="1" customFormat="1" ht="24" customHeight="1">
      <c r="B129" s="143"/>
      <c r="C129" s="144" t="s">
        <v>123</v>
      </c>
      <c r="D129" s="144" t="s">
        <v>118</v>
      </c>
      <c r="E129" s="145" t="s">
        <v>126</v>
      </c>
      <c r="F129" s="146" t="s">
        <v>127</v>
      </c>
      <c r="G129" s="147" t="s">
        <v>121</v>
      </c>
      <c r="H129" s="148">
        <v>50.255000000000003</v>
      </c>
      <c r="I129" s="149"/>
      <c r="J129" s="150">
        <f t="shared" ref="J129:J145" si="0">ROUND(I129*H129,2)</f>
        <v>0</v>
      </c>
      <c r="K129" s="146" t="s">
        <v>1</v>
      </c>
      <c r="L129" s="28"/>
      <c r="M129" s="151" t="s">
        <v>1</v>
      </c>
      <c r="N129" s="152" t="s">
        <v>41</v>
      </c>
      <c r="O129" s="51"/>
      <c r="P129" s="153">
        <f t="shared" ref="P129:P145" si="1">O129*H129</f>
        <v>0</v>
      </c>
      <c r="Q129" s="153">
        <v>0</v>
      </c>
      <c r="R129" s="153">
        <f t="shared" ref="R129:R145" si="2">Q129*H129</f>
        <v>0</v>
      </c>
      <c r="S129" s="153">
        <v>0</v>
      </c>
      <c r="T129" s="154">
        <f t="shared" ref="T129:T145" si="3">S129*H129</f>
        <v>0</v>
      </c>
      <c r="AR129" s="155" t="s">
        <v>122</v>
      </c>
      <c r="AT129" s="155" t="s">
        <v>118</v>
      </c>
      <c r="AU129" s="155" t="s">
        <v>123</v>
      </c>
      <c r="AY129" s="13" t="s">
        <v>115</v>
      </c>
      <c r="BE129" s="156">
        <f t="shared" ref="BE129:BE145" si="4">IF(N129="základná",J129,0)</f>
        <v>0</v>
      </c>
      <c r="BF129" s="156">
        <f t="shared" ref="BF129:BF145" si="5">IF(N129="znížená",J129,0)</f>
        <v>0</v>
      </c>
      <c r="BG129" s="156">
        <f t="shared" ref="BG129:BG145" si="6">IF(N129="zákl. prenesená",J129,0)</f>
        <v>0</v>
      </c>
      <c r="BH129" s="156">
        <f t="shared" ref="BH129:BH145" si="7">IF(N129="zníž. prenesená",J129,0)</f>
        <v>0</v>
      </c>
      <c r="BI129" s="156">
        <f t="shared" ref="BI129:BI145" si="8">IF(N129="nulová",J129,0)</f>
        <v>0</v>
      </c>
      <c r="BJ129" s="13" t="s">
        <v>123</v>
      </c>
      <c r="BK129" s="156">
        <f t="shared" ref="BK129:BK145" si="9">ROUND(I129*H129,2)</f>
        <v>0</v>
      </c>
      <c r="BL129" s="13" t="s">
        <v>122</v>
      </c>
      <c r="BM129" s="155" t="s">
        <v>122</v>
      </c>
    </row>
    <row r="130" spans="2:65" s="1" customFormat="1" ht="24" customHeight="1">
      <c r="B130" s="143"/>
      <c r="C130" s="144" t="s">
        <v>116</v>
      </c>
      <c r="D130" s="144" t="s">
        <v>118</v>
      </c>
      <c r="E130" s="145" t="s">
        <v>128</v>
      </c>
      <c r="F130" s="146" t="s">
        <v>129</v>
      </c>
      <c r="G130" s="147" t="s">
        <v>121</v>
      </c>
      <c r="H130" s="148">
        <v>1.38</v>
      </c>
      <c r="I130" s="149"/>
      <c r="J130" s="150">
        <f t="shared" si="0"/>
        <v>0</v>
      </c>
      <c r="K130" s="146" t="s">
        <v>1</v>
      </c>
      <c r="L130" s="28"/>
      <c r="M130" s="151" t="s">
        <v>1</v>
      </c>
      <c r="N130" s="152" t="s">
        <v>41</v>
      </c>
      <c r="O130" s="51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122</v>
      </c>
      <c r="AT130" s="155" t="s">
        <v>118</v>
      </c>
      <c r="AU130" s="155" t="s">
        <v>123</v>
      </c>
      <c r="AY130" s="13" t="s">
        <v>115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3" t="s">
        <v>123</v>
      </c>
      <c r="BK130" s="156">
        <f t="shared" si="9"/>
        <v>0</v>
      </c>
      <c r="BL130" s="13" t="s">
        <v>122</v>
      </c>
      <c r="BM130" s="155" t="s">
        <v>124</v>
      </c>
    </row>
    <row r="131" spans="2:65" s="1" customFormat="1" ht="24" customHeight="1">
      <c r="B131" s="143"/>
      <c r="C131" s="144" t="s">
        <v>122</v>
      </c>
      <c r="D131" s="144" t="s">
        <v>118</v>
      </c>
      <c r="E131" s="145" t="s">
        <v>130</v>
      </c>
      <c r="F131" s="146" t="s">
        <v>131</v>
      </c>
      <c r="G131" s="147" t="s">
        <v>121</v>
      </c>
      <c r="H131" s="148">
        <v>1.38</v>
      </c>
      <c r="I131" s="149"/>
      <c r="J131" s="150">
        <f t="shared" si="0"/>
        <v>0</v>
      </c>
      <c r="K131" s="146" t="s">
        <v>1</v>
      </c>
      <c r="L131" s="28"/>
      <c r="M131" s="151" t="s">
        <v>1</v>
      </c>
      <c r="N131" s="152" t="s">
        <v>41</v>
      </c>
      <c r="O131" s="51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122</v>
      </c>
      <c r="AT131" s="155" t="s">
        <v>118</v>
      </c>
      <c r="AU131" s="155" t="s">
        <v>123</v>
      </c>
      <c r="AY131" s="13" t="s">
        <v>115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3" t="s">
        <v>123</v>
      </c>
      <c r="BK131" s="156">
        <f t="shared" si="9"/>
        <v>0</v>
      </c>
      <c r="BL131" s="13" t="s">
        <v>122</v>
      </c>
      <c r="BM131" s="155" t="s">
        <v>132</v>
      </c>
    </row>
    <row r="132" spans="2:65" s="1" customFormat="1" ht="24" customHeight="1">
      <c r="B132" s="143"/>
      <c r="C132" s="144" t="s">
        <v>133</v>
      </c>
      <c r="D132" s="144" t="s">
        <v>118</v>
      </c>
      <c r="E132" s="145" t="s">
        <v>134</v>
      </c>
      <c r="F132" s="146" t="s">
        <v>135</v>
      </c>
      <c r="G132" s="147" t="s">
        <v>121</v>
      </c>
      <c r="H132" s="148">
        <v>20.254999999999999</v>
      </c>
      <c r="I132" s="149"/>
      <c r="J132" s="150">
        <f t="shared" si="0"/>
        <v>0</v>
      </c>
      <c r="K132" s="146" t="s">
        <v>1</v>
      </c>
      <c r="L132" s="28"/>
      <c r="M132" s="151" t="s">
        <v>1</v>
      </c>
      <c r="N132" s="152" t="s">
        <v>41</v>
      </c>
      <c r="O132" s="51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122</v>
      </c>
      <c r="AT132" s="155" t="s">
        <v>118</v>
      </c>
      <c r="AU132" s="155" t="s">
        <v>123</v>
      </c>
      <c r="AY132" s="13" t="s">
        <v>115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3" t="s">
        <v>123</v>
      </c>
      <c r="BK132" s="156">
        <f t="shared" si="9"/>
        <v>0</v>
      </c>
      <c r="BL132" s="13" t="s">
        <v>122</v>
      </c>
      <c r="BM132" s="155" t="s">
        <v>136</v>
      </c>
    </row>
    <row r="133" spans="2:65" s="1" customFormat="1" ht="24" customHeight="1">
      <c r="B133" s="143"/>
      <c r="C133" s="144" t="s">
        <v>124</v>
      </c>
      <c r="D133" s="144" t="s">
        <v>118</v>
      </c>
      <c r="E133" s="145" t="s">
        <v>137</v>
      </c>
      <c r="F133" s="146" t="s">
        <v>138</v>
      </c>
      <c r="G133" s="147" t="s">
        <v>121</v>
      </c>
      <c r="H133" s="148">
        <v>244.46799999999999</v>
      </c>
      <c r="I133" s="149"/>
      <c r="J133" s="150">
        <f t="shared" si="0"/>
        <v>0</v>
      </c>
      <c r="K133" s="146" t="s">
        <v>1</v>
      </c>
      <c r="L133" s="28"/>
      <c r="M133" s="151" t="s">
        <v>1</v>
      </c>
      <c r="N133" s="152" t="s">
        <v>41</v>
      </c>
      <c r="O133" s="51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122</v>
      </c>
      <c r="AT133" s="155" t="s">
        <v>118</v>
      </c>
      <c r="AU133" s="155" t="s">
        <v>123</v>
      </c>
      <c r="AY133" s="13" t="s">
        <v>115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3" t="s">
        <v>123</v>
      </c>
      <c r="BK133" s="156">
        <f t="shared" si="9"/>
        <v>0</v>
      </c>
      <c r="BL133" s="13" t="s">
        <v>122</v>
      </c>
      <c r="BM133" s="155" t="s">
        <v>139</v>
      </c>
    </row>
    <row r="134" spans="2:65" s="1" customFormat="1" ht="24" customHeight="1">
      <c r="B134" s="143"/>
      <c r="C134" s="144" t="s">
        <v>140</v>
      </c>
      <c r="D134" s="144" t="s">
        <v>118</v>
      </c>
      <c r="E134" s="145" t="s">
        <v>141</v>
      </c>
      <c r="F134" s="146" t="s">
        <v>142</v>
      </c>
      <c r="G134" s="147" t="s">
        <v>121</v>
      </c>
      <c r="H134" s="148">
        <v>227.85499999999999</v>
      </c>
      <c r="I134" s="149"/>
      <c r="J134" s="150">
        <f t="shared" si="0"/>
        <v>0</v>
      </c>
      <c r="K134" s="146" t="s">
        <v>1</v>
      </c>
      <c r="L134" s="28"/>
      <c r="M134" s="151" t="s">
        <v>1</v>
      </c>
      <c r="N134" s="152" t="s">
        <v>41</v>
      </c>
      <c r="O134" s="51"/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122</v>
      </c>
      <c r="AT134" s="155" t="s">
        <v>118</v>
      </c>
      <c r="AU134" s="155" t="s">
        <v>123</v>
      </c>
      <c r="AY134" s="13" t="s">
        <v>115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3" t="s">
        <v>123</v>
      </c>
      <c r="BK134" s="156">
        <f t="shared" si="9"/>
        <v>0</v>
      </c>
      <c r="BL134" s="13" t="s">
        <v>122</v>
      </c>
      <c r="BM134" s="155" t="s">
        <v>143</v>
      </c>
    </row>
    <row r="135" spans="2:65" s="1" customFormat="1" ht="16.5" customHeight="1">
      <c r="B135" s="143"/>
      <c r="C135" s="144" t="s">
        <v>132</v>
      </c>
      <c r="D135" s="144" t="s">
        <v>118</v>
      </c>
      <c r="E135" s="145" t="s">
        <v>144</v>
      </c>
      <c r="F135" s="146" t="s">
        <v>145</v>
      </c>
      <c r="G135" s="147" t="s">
        <v>121</v>
      </c>
      <c r="H135" s="148">
        <v>420.255</v>
      </c>
      <c r="I135" s="149"/>
      <c r="J135" s="150">
        <f t="shared" si="0"/>
        <v>0</v>
      </c>
      <c r="K135" s="146" t="s">
        <v>1</v>
      </c>
      <c r="L135" s="28"/>
      <c r="M135" s="151" t="s">
        <v>1</v>
      </c>
      <c r="N135" s="152" t="s">
        <v>41</v>
      </c>
      <c r="O135" s="51"/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122</v>
      </c>
      <c r="AT135" s="155" t="s">
        <v>118</v>
      </c>
      <c r="AU135" s="155" t="s">
        <v>123</v>
      </c>
      <c r="AY135" s="13" t="s">
        <v>115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3" t="s">
        <v>123</v>
      </c>
      <c r="BK135" s="156">
        <f t="shared" si="9"/>
        <v>0</v>
      </c>
      <c r="BL135" s="13" t="s">
        <v>122</v>
      </c>
      <c r="BM135" s="155" t="s">
        <v>146</v>
      </c>
    </row>
    <row r="136" spans="2:65" s="1" customFormat="1" ht="16.5" customHeight="1">
      <c r="B136" s="143"/>
      <c r="C136" s="144" t="s">
        <v>147</v>
      </c>
      <c r="D136" s="144" t="s">
        <v>118</v>
      </c>
      <c r="E136" s="145" t="s">
        <v>148</v>
      </c>
      <c r="F136" s="146" t="s">
        <v>149</v>
      </c>
      <c r="G136" s="147" t="s">
        <v>121</v>
      </c>
      <c r="H136" s="148">
        <v>209.21700000000001</v>
      </c>
      <c r="I136" s="149"/>
      <c r="J136" s="150">
        <f t="shared" si="0"/>
        <v>0</v>
      </c>
      <c r="K136" s="146" t="s">
        <v>1</v>
      </c>
      <c r="L136" s="28"/>
      <c r="M136" s="151" t="s">
        <v>1</v>
      </c>
      <c r="N136" s="152" t="s">
        <v>41</v>
      </c>
      <c r="O136" s="51"/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122</v>
      </c>
      <c r="AT136" s="155" t="s">
        <v>118</v>
      </c>
      <c r="AU136" s="155" t="s">
        <v>123</v>
      </c>
      <c r="AY136" s="13" t="s">
        <v>115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3" t="s">
        <v>123</v>
      </c>
      <c r="BK136" s="156">
        <f t="shared" si="9"/>
        <v>0</v>
      </c>
      <c r="BL136" s="13" t="s">
        <v>122</v>
      </c>
      <c r="BM136" s="155" t="s">
        <v>150</v>
      </c>
    </row>
    <row r="137" spans="2:65" s="1" customFormat="1" ht="24" customHeight="1">
      <c r="B137" s="143"/>
      <c r="C137" s="144" t="s">
        <v>136</v>
      </c>
      <c r="D137" s="144" t="s">
        <v>118</v>
      </c>
      <c r="E137" s="145" t="s">
        <v>151</v>
      </c>
      <c r="F137" s="146" t="s">
        <v>152</v>
      </c>
      <c r="G137" s="147" t="s">
        <v>121</v>
      </c>
      <c r="H137" s="148">
        <v>32.71</v>
      </c>
      <c r="I137" s="149"/>
      <c r="J137" s="150">
        <f t="shared" si="0"/>
        <v>0</v>
      </c>
      <c r="K137" s="146" t="s">
        <v>1</v>
      </c>
      <c r="L137" s="28"/>
      <c r="M137" s="151" t="s">
        <v>1</v>
      </c>
      <c r="N137" s="152" t="s">
        <v>41</v>
      </c>
      <c r="O137" s="51"/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122</v>
      </c>
      <c r="AT137" s="155" t="s">
        <v>118</v>
      </c>
      <c r="AU137" s="155" t="s">
        <v>123</v>
      </c>
      <c r="AY137" s="13" t="s">
        <v>115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3" t="s">
        <v>123</v>
      </c>
      <c r="BK137" s="156">
        <f t="shared" si="9"/>
        <v>0</v>
      </c>
      <c r="BL137" s="13" t="s">
        <v>122</v>
      </c>
      <c r="BM137" s="155" t="s">
        <v>7</v>
      </c>
    </row>
    <row r="138" spans="2:65" s="1" customFormat="1" ht="24" customHeight="1">
      <c r="B138" s="143"/>
      <c r="C138" s="144" t="s">
        <v>153</v>
      </c>
      <c r="D138" s="144" t="s">
        <v>118</v>
      </c>
      <c r="E138" s="145" t="s">
        <v>154</v>
      </c>
      <c r="F138" s="146" t="s">
        <v>155</v>
      </c>
      <c r="G138" s="147" t="s">
        <v>121</v>
      </c>
      <c r="H138" s="148">
        <v>244.46799999999999</v>
      </c>
      <c r="I138" s="149"/>
      <c r="J138" s="150">
        <f t="shared" si="0"/>
        <v>0</v>
      </c>
      <c r="K138" s="146" t="s">
        <v>1</v>
      </c>
      <c r="L138" s="28"/>
      <c r="M138" s="151" t="s">
        <v>1</v>
      </c>
      <c r="N138" s="152" t="s">
        <v>41</v>
      </c>
      <c r="O138" s="51"/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122</v>
      </c>
      <c r="AT138" s="155" t="s">
        <v>118</v>
      </c>
      <c r="AU138" s="155" t="s">
        <v>123</v>
      </c>
      <c r="AY138" s="13" t="s">
        <v>115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3" t="s">
        <v>123</v>
      </c>
      <c r="BK138" s="156">
        <f t="shared" si="9"/>
        <v>0</v>
      </c>
      <c r="BL138" s="13" t="s">
        <v>122</v>
      </c>
      <c r="BM138" s="155" t="s">
        <v>156</v>
      </c>
    </row>
    <row r="139" spans="2:65" s="1" customFormat="1" ht="24" customHeight="1">
      <c r="B139" s="143"/>
      <c r="C139" s="144" t="s">
        <v>139</v>
      </c>
      <c r="D139" s="144" t="s">
        <v>118</v>
      </c>
      <c r="E139" s="145" t="s">
        <v>157</v>
      </c>
      <c r="F139" s="146" t="s">
        <v>158</v>
      </c>
      <c r="G139" s="147" t="s">
        <v>121</v>
      </c>
      <c r="H139" s="148">
        <v>420.255</v>
      </c>
      <c r="I139" s="149"/>
      <c r="J139" s="150">
        <f t="shared" si="0"/>
        <v>0</v>
      </c>
      <c r="K139" s="146" t="s">
        <v>1</v>
      </c>
      <c r="L139" s="28"/>
      <c r="M139" s="151" t="s">
        <v>1</v>
      </c>
      <c r="N139" s="152" t="s">
        <v>41</v>
      </c>
      <c r="O139" s="51"/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122</v>
      </c>
      <c r="AT139" s="155" t="s">
        <v>118</v>
      </c>
      <c r="AU139" s="155" t="s">
        <v>123</v>
      </c>
      <c r="AY139" s="13" t="s">
        <v>115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3" t="s">
        <v>123</v>
      </c>
      <c r="BK139" s="156">
        <f t="shared" si="9"/>
        <v>0</v>
      </c>
      <c r="BL139" s="13" t="s">
        <v>122</v>
      </c>
      <c r="BM139" s="155" t="s">
        <v>159</v>
      </c>
    </row>
    <row r="140" spans="2:65" s="1" customFormat="1" ht="16.5" customHeight="1">
      <c r="B140" s="143"/>
      <c r="C140" s="144" t="s">
        <v>160</v>
      </c>
      <c r="D140" s="144" t="s">
        <v>118</v>
      </c>
      <c r="E140" s="145" t="s">
        <v>161</v>
      </c>
      <c r="F140" s="146" t="s">
        <v>162</v>
      </c>
      <c r="G140" s="147" t="s">
        <v>121</v>
      </c>
      <c r="H140" s="148">
        <v>420.255</v>
      </c>
      <c r="I140" s="149"/>
      <c r="J140" s="150">
        <f t="shared" si="0"/>
        <v>0</v>
      </c>
      <c r="K140" s="146" t="s">
        <v>1</v>
      </c>
      <c r="L140" s="28"/>
      <c r="M140" s="151" t="s">
        <v>1</v>
      </c>
      <c r="N140" s="152" t="s">
        <v>41</v>
      </c>
      <c r="O140" s="51"/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122</v>
      </c>
      <c r="AT140" s="155" t="s">
        <v>118</v>
      </c>
      <c r="AU140" s="155" t="s">
        <v>123</v>
      </c>
      <c r="AY140" s="13" t="s">
        <v>115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3" t="s">
        <v>123</v>
      </c>
      <c r="BK140" s="156">
        <f t="shared" si="9"/>
        <v>0</v>
      </c>
      <c r="BL140" s="13" t="s">
        <v>122</v>
      </c>
      <c r="BM140" s="155" t="s">
        <v>163</v>
      </c>
    </row>
    <row r="141" spans="2:65" s="1" customFormat="1" ht="24" customHeight="1">
      <c r="B141" s="143"/>
      <c r="C141" s="144" t="s">
        <v>143</v>
      </c>
      <c r="D141" s="144" t="s">
        <v>118</v>
      </c>
      <c r="E141" s="145" t="s">
        <v>164</v>
      </c>
      <c r="F141" s="146" t="s">
        <v>165</v>
      </c>
      <c r="G141" s="147" t="s">
        <v>121</v>
      </c>
      <c r="H141" s="148">
        <v>177.9</v>
      </c>
      <c r="I141" s="149"/>
      <c r="J141" s="150">
        <f t="shared" si="0"/>
        <v>0</v>
      </c>
      <c r="K141" s="146" t="s">
        <v>1</v>
      </c>
      <c r="L141" s="28"/>
      <c r="M141" s="151" t="s">
        <v>1</v>
      </c>
      <c r="N141" s="152" t="s">
        <v>41</v>
      </c>
      <c r="O141" s="51"/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122</v>
      </c>
      <c r="AT141" s="155" t="s">
        <v>118</v>
      </c>
      <c r="AU141" s="155" t="s">
        <v>123</v>
      </c>
      <c r="AY141" s="13" t="s">
        <v>115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3" t="s">
        <v>123</v>
      </c>
      <c r="BK141" s="156">
        <f t="shared" si="9"/>
        <v>0</v>
      </c>
      <c r="BL141" s="13" t="s">
        <v>122</v>
      </c>
      <c r="BM141" s="155" t="s">
        <v>166</v>
      </c>
    </row>
    <row r="142" spans="2:65" s="1" customFormat="1" ht="24" customHeight="1">
      <c r="B142" s="143"/>
      <c r="C142" s="144" t="s">
        <v>167</v>
      </c>
      <c r="D142" s="144" t="s">
        <v>118</v>
      </c>
      <c r="E142" s="145" t="s">
        <v>168</v>
      </c>
      <c r="F142" s="146" t="s">
        <v>169</v>
      </c>
      <c r="G142" s="147" t="s">
        <v>121</v>
      </c>
      <c r="H142" s="148">
        <v>17.805</v>
      </c>
      <c r="I142" s="149"/>
      <c r="J142" s="150">
        <f t="shared" si="0"/>
        <v>0</v>
      </c>
      <c r="K142" s="146" t="s">
        <v>1</v>
      </c>
      <c r="L142" s="28"/>
      <c r="M142" s="151" t="s">
        <v>1</v>
      </c>
      <c r="N142" s="152" t="s">
        <v>41</v>
      </c>
      <c r="O142" s="51"/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122</v>
      </c>
      <c r="AT142" s="155" t="s">
        <v>118</v>
      </c>
      <c r="AU142" s="155" t="s">
        <v>123</v>
      </c>
      <c r="AY142" s="13" t="s">
        <v>115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3" t="s">
        <v>123</v>
      </c>
      <c r="BK142" s="156">
        <f t="shared" si="9"/>
        <v>0</v>
      </c>
      <c r="BL142" s="13" t="s">
        <v>122</v>
      </c>
      <c r="BM142" s="155" t="s">
        <v>170</v>
      </c>
    </row>
    <row r="143" spans="2:65" s="1" customFormat="1" ht="24" customHeight="1">
      <c r="B143" s="143"/>
      <c r="C143" s="144" t="s">
        <v>146</v>
      </c>
      <c r="D143" s="144" t="s">
        <v>118</v>
      </c>
      <c r="E143" s="145" t="s">
        <v>171</v>
      </c>
      <c r="F143" s="146" t="s">
        <v>172</v>
      </c>
      <c r="G143" s="147" t="s">
        <v>121</v>
      </c>
      <c r="H143" s="148">
        <v>13.95</v>
      </c>
      <c r="I143" s="149"/>
      <c r="J143" s="150">
        <f t="shared" si="0"/>
        <v>0</v>
      </c>
      <c r="K143" s="146" t="s">
        <v>1</v>
      </c>
      <c r="L143" s="28"/>
      <c r="M143" s="151" t="s">
        <v>1</v>
      </c>
      <c r="N143" s="152" t="s">
        <v>41</v>
      </c>
      <c r="O143" s="51"/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122</v>
      </c>
      <c r="AT143" s="155" t="s">
        <v>118</v>
      </c>
      <c r="AU143" s="155" t="s">
        <v>123</v>
      </c>
      <c r="AY143" s="13" t="s">
        <v>115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3" t="s">
        <v>123</v>
      </c>
      <c r="BK143" s="156">
        <f t="shared" si="9"/>
        <v>0</v>
      </c>
      <c r="BL143" s="13" t="s">
        <v>122</v>
      </c>
      <c r="BM143" s="155" t="s">
        <v>173</v>
      </c>
    </row>
    <row r="144" spans="2:65" s="1" customFormat="1" ht="24" customHeight="1">
      <c r="B144" s="143"/>
      <c r="C144" s="144" t="s">
        <v>174</v>
      </c>
      <c r="D144" s="144" t="s">
        <v>118</v>
      </c>
      <c r="E144" s="145" t="s">
        <v>175</v>
      </c>
      <c r="F144" s="146" t="s">
        <v>176</v>
      </c>
      <c r="G144" s="147" t="s">
        <v>121</v>
      </c>
      <c r="H144" s="148">
        <v>30.05</v>
      </c>
      <c r="I144" s="149"/>
      <c r="J144" s="150">
        <f t="shared" si="0"/>
        <v>0</v>
      </c>
      <c r="K144" s="146" t="s">
        <v>1</v>
      </c>
      <c r="L144" s="28"/>
      <c r="M144" s="151" t="s">
        <v>1</v>
      </c>
      <c r="N144" s="152" t="s">
        <v>41</v>
      </c>
      <c r="O144" s="51"/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122</v>
      </c>
      <c r="AT144" s="155" t="s">
        <v>118</v>
      </c>
      <c r="AU144" s="155" t="s">
        <v>123</v>
      </c>
      <c r="AY144" s="13" t="s">
        <v>115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3" t="s">
        <v>123</v>
      </c>
      <c r="BK144" s="156">
        <f t="shared" si="9"/>
        <v>0</v>
      </c>
      <c r="BL144" s="13" t="s">
        <v>122</v>
      </c>
      <c r="BM144" s="155" t="s">
        <v>177</v>
      </c>
    </row>
    <row r="145" spans="2:65" s="1" customFormat="1" ht="24" customHeight="1">
      <c r="B145" s="143"/>
      <c r="C145" s="144" t="s">
        <v>150</v>
      </c>
      <c r="D145" s="144" t="s">
        <v>118</v>
      </c>
      <c r="E145" s="145" t="s">
        <v>178</v>
      </c>
      <c r="F145" s="146" t="s">
        <v>179</v>
      </c>
      <c r="G145" s="147" t="s">
        <v>121</v>
      </c>
      <c r="H145" s="148">
        <v>2.1</v>
      </c>
      <c r="I145" s="149"/>
      <c r="J145" s="150">
        <f t="shared" si="0"/>
        <v>0</v>
      </c>
      <c r="K145" s="146" t="s">
        <v>1</v>
      </c>
      <c r="L145" s="28"/>
      <c r="M145" s="151" t="s">
        <v>1</v>
      </c>
      <c r="N145" s="152" t="s">
        <v>41</v>
      </c>
      <c r="O145" s="51"/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122</v>
      </c>
      <c r="AT145" s="155" t="s">
        <v>118</v>
      </c>
      <c r="AU145" s="155" t="s">
        <v>123</v>
      </c>
      <c r="AY145" s="13" t="s">
        <v>115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3" t="s">
        <v>123</v>
      </c>
      <c r="BK145" s="156">
        <f t="shared" si="9"/>
        <v>0</v>
      </c>
      <c r="BL145" s="13" t="s">
        <v>122</v>
      </c>
      <c r="BM145" s="155" t="s">
        <v>180</v>
      </c>
    </row>
    <row r="146" spans="2:65" s="11" customFormat="1" ht="22.8" customHeight="1">
      <c r="B146" s="130"/>
      <c r="D146" s="131" t="s">
        <v>74</v>
      </c>
      <c r="E146" s="141" t="s">
        <v>147</v>
      </c>
      <c r="F146" s="141" t="s">
        <v>181</v>
      </c>
      <c r="I146" s="133"/>
      <c r="J146" s="142">
        <f>BK146</f>
        <v>0</v>
      </c>
      <c r="L146" s="130"/>
      <c r="M146" s="135"/>
      <c r="N146" s="136"/>
      <c r="O146" s="136"/>
      <c r="P146" s="137">
        <f>SUM(P147:P159)</f>
        <v>0</v>
      </c>
      <c r="Q146" s="136"/>
      <c r="R146" s="137">
        <f>SUM(R147:R159)</f>
        <v>0</v>
      </c>
      <c r="S146" s="136"/>
      <c r="T146" s="138">
        <f>SUM(T147:T159)</f>
        <v>0</v>
      </c>
      <c r="AR146" s="131" t="s">
        <v>83</v>
      </c>
      <c r="AT146" s="139" t="s">
        <v>74</v>
      </c>
      <c r="AU146" s="139" t="s">
        <v>83</v>
      </c>
      <c r="AY146" s="131" t="s">
        <v>115</v>
      </c>
      <c r="BK146" s="140">
        <f>SUM(BK147:BK159)</f>
        <v>0</v>
      </c>
    </row>
    <row r="147" spans="2:65" s="1" customFormat="1" ht="24" customHeight="1">
      <c r="B147" s="143"/>
      <c r="C147" s="144" t="s">
        <v>182</v>
      </c>
      <c r="D147" s="144" t="s">
        <v>118</v>
      </c>
      <c r="E147" s="145" t="s">
        <v>183</v>
      </c>
      <c r="F147" s="146" t="s">
        <v>184</v>
      </c>
      <c r="G147" s="147" t="s">
        <v>121</v>
      </c>
      <c r="H147" s="148">
        <v>545.21</v>
      </c>
      <c r="I147" s="149"/>
      <c r="J147" s="150">
        <f t="shared" ref="J147:J159" si="10">ROUND(I147*H147,2)</f>
        <v>0</v>
      </c>
      <c r="K147" s="146" t="s">
        <v>1</v>
      </c>
      <c r="L147" s="28"/>
      <c r="M147" s="151" t="s">
        <v>1</v>
      </c>
      <c r="N147" s="152" t="s">
        <v>41</v>
      </c>
      <c r="O147" s="51"/>
      <c r="P147" s="153">
        <f t="shared" ref="P147:P159" si="11">O147*H147</f>
        <v>0</v>
      </c>
      <c r="Q147" s="153">
        <v>0</v>
      </c>
      <c r="R147" s="153">
        <f t="shared" ref="R147:R159" si="12">Q147*H147</f>
        <v>0</v>
      </c>
      <c r="S147" s="153">
        <v>0</v>
      </c>
      <c r="T147" s="154">
        <f t="shared" ref="T147:T159" si="13">S147*H147</f>
        <v>0</v>
      </c>
      <c r="AR147" s="155" t="s">
        <v>122</v>
      </c>
      <c r="AT147" s="155" t="s">
        <v>118</v>
      </c>
      <c r="AU147" s="155" t="s">
        <v>123</v>
      </c>
      <c r="AY147" s="13" t="s">
        <v>115</v>
      </c>
      <c r="BE147" s="156">
        <f t="shared" ref="BE147:BE159" si="14">IF(N147="základná",J147,0)</f>
        <v>0</v>
      </c>
      <c r="BF147" s="156">
        <f t="shared" ref="BF147:BF159" si="15">IF(N147="znížená",J147,0)</f>
        <v>0</v>
      </c>
      <c r="BG147" s="156">
        <f t="shared" ref="BG147:BG159" si="16">IF(N147="zákl. prenesená",J147,0)</f>
        <v>0</v>
      </c>
      <c r="BH147" s="156">
        <f t="shared" ref="BH147:BH159" si="17">IF(N147="zníž. prenesená",J147,0)</f>
        <v>0</v>
      </c>
      <c r="BI147" s="156">
        <f t="shared" ref="BI147:BI159" si="18">IF(N147="nulová",J147,0)</f>
        <v>0</v>
      </c>
      <c r="BJ147" s="13" t="s">
        <v>123</v>
      </c>
      <c r="BK147" s="156">
        <f t="shared" ref="BK147:BK159" si="19">ROUND(I147*H147,2)</f>
        <v>0</v>
      </c>
      <c r="BL147" s="13" t="s">
        <v>122</v>
      </c>
      <c r="BM147" s="155" t="s">
        <v>185</v>
      </c>
    </row>
    <row r="148" spans="2:65" s="1" customFormat="1" ht="24" customHeight="1">
      <c r="B148" s="143"/>
      <c r="C148" s="144" t="s">
        <v>7</v>
      </c>
      <c r="D148" s="144" t="s">
        <v>118</v>
      </c>
      <c r="E148" s="145" t="s">
        <v>186</v>
      </c>
      <c r="F148" s="146" t="s">
        <v>187</v>
      </c>
      <c r="G148" s="147" t="s">
        <v>121</v>
      </c>
      <c r="H148" s="148">
        <v>545.21</v>
      </c>
      <c r="I148" s="149"/>
      <c r="J148" s="150">
        <f t="shared" si="10"/>
        <v>0</v>
      </c>
      <c r="K148" s="146" t="s">
        <v>1</v>
      </c>
      <c r="L148" s="28"/>
      <c r="M148" s="151" t="s">
        <v>1</v>
      </c>
      <c r="N148" s="152" t="s">
        <v>41</v>
      </c>
      <c r="O148" s="51"/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AR148" s="155" t="s">
        <v>122</v>
      </c>
      <c r="AT148" s="155" t="s">
        <v>118</v>
      </c>
      <c r="AU148" s="155" t="s">
        <v>123</v>
      </c>
      <c r="AY148" s="13" t="s">
        <v>115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3" t="s">
        <v>123</v>
      </c>
      <c r="BK148" s="156">
        <f t="shared" si="19"/>
        <v>0</v>
      </c>
      <c r="BL148" s="13" t="s">
        <v>122</v>
      </c>
      <c r="BM148" s="155" t="s">
        <v>188</v>
      </c>
    </row>
    <row r="149" spans="2:65" s="1" customFormat="1" ht="24" customHeight="1">
      <c r="B149" s="143"/>
      <c r="C149" s="144" t="s">
        <v>189</v>
      </c>
      <c r="D149" s="144" t="s">
        <v>118</v>
      </c>
      <c r="E149" s="145" t="s">
        <v>190</v>
      </c>
      <c r="F149" s="146" t="s">
        <v>191</v>
      </c>
      <c r="G149" s="147" t="s">
        <v>121</v>
      </c>
      <c r="H149" s="148">
        <v>1.68</v>
      </c>
      <c r="I149" s="149"/>
      <c r="J149" s="150">
        <f t="shared" si="10"/>
        <v>0</v>
      </c>
      <c r="K149" s="146" t="s">
        <v>1</v>
      </c>
      <c r="L149" s="28"/>
      <c r="M149" s="151" t="s">
        <v>1</v>
      </c>
      <c r="N149" s="152" t="s">
        <v>41</v>
      </c>
      <c r="O149" s="51"/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AR149" s="155" t="s">
        <v>122</v>
      </c>
      <c r="AT149" s="155" t="s">
        <v>118</v>
      </c>
      <c r="AU149" s="155" t="s">
        <v>123</v>
      </c>
      <c r="AY149" s="13" t="s">
        <v>115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3" t="s">
        <v>123</v>
      </c>
      <c r="BK149" s="156">
        <f t="shared" si="19"/>
        <v>0</v>
      </c>
      <c r="BL149" s="13" t="s">
        <v>122</v>
      </c>
      <c r="BM149" s="155" t="s">
        <v>192</v>
      </c>
    </row>
    <row r="150" spans="2:65" s="1" customFormat="1" ht="36" customHeight="1">
      <c r="B150" s="143"/>
      <c r="C150" s="144" t="s">
        <v>156</v>
      </c>
      <c r="D150" s="144" t="s">
        <v>118</v>
      </c>
      <c r="E150" s="145" t="s">
        <v>193</v>
      </c>
      <c r="F150" s="146" t="s">
        <v>194</v>
      </c>
      <c r="G150" s="147" t="s">
        <v>121</v>
      </c>
      <c r="H150" s="148">
        <v>227.85499999999999</v>
      </c>
      <c r="I150" s="149"/>
      <c r="J150" s="150">
        <f t="shared" si="10"/>
        <v>0</v>
      </c>
      <c r="K150" s="146" t="s">
        <v>1</v>
      </c>
      <c r="L150" s="28"/>
      <c r="M150" s="151" t="s">
        <v>1</v>
      </c>
      <c r="N150" s="152" t="s">
        <v>41</v>
      </c>
      <c r="O150" s="51"/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AR150" s="155" t="s">
        <v>122</v>
      </c>
      <c r="AT150" s="155" t="s">
        <v>118</v>
      </c>
      <c r="AU150" s="155" t="s">
        <v>123</v>
      </c>
      <c r="AY150" s="13" t="s">
        <v>115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3" t="s">
        <v>123</v>
      </c>
      <c r="BK150" s="156">
        <f t="shared" si="19"/>
        <v>0</v>
      </c>
      <c r="BL150" s="13" t="s">
        <v>122</v>
      </c>
      <c r="BM150" s="155" t="s">
        <v>195</v>
      </c>
    </row>
    <row r="151" spans="2:65" s="1" customFormat="1" ht="16.5" customHeight="1">
      <c r="B151" s="143"/>
      <c r="C151" s="144" t="s">
        <v>196</v>
      </c>
      <c r="D151" s="144" t="s">
        <v>118</v>
      </c>
      <c r="E151" s="145" t="s">
        <v>197</v>
      </c>
      <c r="F151" s="146" t="s">
        <v>198</v>
      </c>
      <c r="G151" s="147" t="s">
        <v>199</v>
      </c>
      <c r="H151" s="148">
        <v>24.2</v>
      </c>
      <c r="I151" s="149"/>
      <c r="J151" s="150">
        <f t="shared" si="10"/>
        <v>0</v>
      </c>
      <c r="K151" s="146" t="s">
        <v>1</v>
      </c>
      <c r="L151" s="28"/>
      <c r="M151" s="151" t="s">
        <v>1</v>
      </c>
      <c r="N151" s="152" t="s">
        <v>41</v>
      </c>
      <c r="O151" s="51"/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AR151" s="155" t="s">
        <v>122</v>
      </c>
      <c r="AT151" s="155" t="s">
        <v>118</v>
      </c>
      <c r="AU151" s="155" t="s">
        <v>123</v>
      </c>
      <c r="AY151" s="13" t="s">
        <v>115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3" t="s">
        <v>123</v>
      </c>
      <c r="BK151" s="156">
        <f t="shared" si="19"/>
        <v>0</v>
      </c>
      <c r="BL151" s="13" t="s">
        <v>122</v>
      </c>
      <c r="BM151" s="155" t="s">
        <v>200</v>
      </c>
    </row>
    <row r="152" spans="2:65" s="1" customFormat="1" ht="16.5" customHeight="1">
      <c r="B152" s="143"/>
      <c r="C152" s="144" t="s">
        <v>159</v>
      </c>
      <c r="D152" s="144" t="s">
        <v>118</v>
      </c>
      <c r="E152" s="145" t="s">
        <v>201</v>
      </c>
      <c r="F152" s="146" t="s">
        <v>202</v>
      </c>
      <c r="G152" s="147" t="s">
        <v>199</v>
      </c>
      <c r="H152" s="148">
        <v>108.8</v>
      </c>
      <c r="I152" s="149"/>
      <c r="J152" s="150">
        <f t="shared" si="10"/>
        <v>0</v>
      </c>
      <c r="K152" s="146" t="s">
        <v>1</v>
      </c>
      <c r="L152" s="28"/>
      <c r="M152" s="151" t="s">
        <v>1</v>
      </c>
      <c r="N152" s="152" t="s">
        <v>41</v>
      </c>
      <c r="O152" s="51"/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AR152" s="155" t="s">
        <v>122</v>
      </c>
      <c r="AT152" s="155" t="s">
        <v>118</v>
      </c>
      <c r="AU152" s="155" t="s">
        <v>123</v>
      </c>
      <c r="AY152" s="13" t="s">
        <v>115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3" t="s">
        <v>123</v>
      </c>
      <c r="BK152" s="156">
        <f t="shared" si="19"/>
        <v>0</v>
      </c>
      <c r="BL152" s="13" t="s">
        <v>122</v>
      </c>
      <c r="BM152" s="155" t="s">
        <v>203</v>
      </c>
    </row>
    <row r="153" spans="2:65" s="1" customFormat="1" ht="16.5" customHeight="1">
      <c r="B153" s="143"/>
      <c r="C153" s="144" t="s">
        <v>204</v>
      </c>
      <c r="D153" s="144" t="s">
        <v>118</v>
      </c>
      <c r="E153" s="145" t="s">
        <v>205</v>
      </c>
      <c r="F153" s="146" t="s">
        <v>206</v>
      </c>
      <c r="G153" s="147" t="s">
        <v>199</v>
      </c>
      <c r="H153" s="148">
        <v>30.7</v>
      </c>
      <c r="I153" s="149"/>
      <c r="J153" s="150">
        <f t="shared" si="10"/>
        <v>0</v>
      </c>
      <c r="K153" s="146" t="s">
        <v>1</v>
      </c>
      <c r="L153" s="28"/>
      <c r="M153" s="151" t="s">
        <v>1</v>
      </c>
      <c r="N153" s="152" t="s">
        <v>41</v>
      </c>
      <c r="O153" s="51"/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AR153" s="155" t="s">
        <v>122</v>
      </c>
      <c r="AT153" s="155" t="s">
        <v>118</v>
      </c>
      <c r="AU153" s="155" t="s">
        <v>123</v>
      </c>
      <c r="AY153" s="13" t="s">
        <v>115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3" t="s">
        <v>123</v>
      </c>
      <c r="BK153" s="156">
        <f t="shared" si="19"/>
        <v>0</v>
      </c>
      <c r="BL153" s="13" t="s">
        <v>122</v>
      </c>
      <c r="BM153" s="155" t="s">
        <v>207</v>
      </c>
    </row>
    <row r="154" spans="2:65" s="1" customFormat="1" ht="16.5" customHeight="1">
      <c r="B154" s="143"/>
      <c r="C154" s="144" t="s">
        <v>163</v>
      </c>
      <c r="D154" s="144" t="s">
        <v>118</v>
      </c>
      <c r="E154" s="145" t="s">
        <v>208</v>
      </c>
      <c r="F154" s="146" t="s">
        <v>209</v>
      </c>
      <c r="G154" s="147" t="s">
        <v>199</v>
      </c>
      <c r="H154" s="148">
        <v>23.9</v>
      </c>
      <c r="I154" s="149"/>
      <c r="J154" s="150">
        <f t="shared" si="10"/>
        <v>0</v>
      </c>
      <c r="K154" s="146" t="s">
        <v>1</v>
      </c>
      <c r="L154" s="28"/>
      <c r="M154" s="151" t="s">
        <v>1</v>
      </c>
      <c r="N154" s="152" t="s">
        <v>41</v>
      </c>
      <c r="O154" s="51"/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AR154" s="155" t="s">
        <v>122</v>
      </c>
      <c r="AT154" s="155" t="s">
        <v>118</v>
      </c>
      <c r="AU154" s="155" t="s">
        <v>123</v>
      </c>
      <c r="AY154" s="13" t="s">
        <v>115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3" t="s">
        <v>123</v>
      </c>
      <c r="BK154" s="156">
        <f t="shared" si="19"/>
        <v>0</v>
      </c>
      <c r="BL154" s="13" t="s">
        <v>122</v>
      </c>
      <c r="BM154" s="155" t="s">
        <v>210</v>
      </c>
    </row>
    <row r="155" spans="2:65" s="1" customFormat="1" ht="16.5" customHeight="1">
      <c r="B155" s="143"/>
      <c r="C155" s="144" t="s">
        <v>211</v>
      </c>
      <c r="D155" s="144" t="s">
        <v>118</v>
      </c>
      <c r="E155" s="145" t="s">
        <v>212</v>
      </c>
      <c r="F155" s="146" t="s">
        <v>213</v>
      </c>
      <c r="G155" s="147" t="s">
        <v>199</v>
      </c>
      <c r="H155" s="148">
        <v>119.8</v>
      </c>
      <c r="I155" s="149"/>
      <c r="J155" s="150">
        <f t="shared" si="10"/>
        <v>0</v>
      </c>
      <c r="K155" s="146" t="s">
        <v>1</v>
      </c>
      <c r="L155" s="28"/>
      <c r="M155" s="151" t="s">
        <v>1</v>
      </c>
      <c r="N155" s="152" t="s">
        <v>41</v>
      </c>
      <c r="O155" s="51"/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AR155" s="155" t="s">
        <v>122</v>
      </c>
      <c r="AT155" s="155" t="s">
        <v>118</v>
      </c>
      <c r="AU155" s="155" t="s">
        <v>123</v>
      </c>
      <c r="AY155" s="13" t="s">
        <v>115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3" t="s">
        <v>123</v>
      </c>
      <c r="BK155" s="156">
        <f t="shared" si="19"/>
        <v>0</v>
      </c>
      <c r="BL155" s="13" t="s">
        <v>122</v>
      </c>
      <c r="BM155" s="155" t="s">
        <v>214</v>
      </c>
    </row>
    <row r="156" spans="2:65" s="1" customFormat="1" ht="16.5" customHeight="1">
      <c r="B156" s="143"/>
      <c r="C156" s="144" t="s">
        <v>166</v>
      </c>
      <c r="D156" s="144" t="s">
        <v>118</v>
      </c>
      <c r="E156" s="145" t="s">
        <v>215</v>
      </c>
      <c r="F156" s="146" t="s">
        <v>216</v>
      </c>
      <c r="G156" s="147" t="s">
        <v>199</v>
      </c>
      <c r="H156" s="148">
        <v>5.8</v>
      </c>
      <c r="I156" s="149"/>
      <c r="J156" s="150">
        <f t="shared" si="10"/>
        <v>0</v>
      </c>
      <c r="K156" s="146" t="s">
        <v>1</v>
      </c>
      <c r="L156" s="28"/>
      <c r="M156" s="151" t="s">
        <v>1</v>
      </c>
      <c r="N156" s="152" t="s">
        <v>41</v>
      </c>
      <c r="O156" s="51"/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AR156" s="155" t="s">
        <v>122</v>
      </c>
      <c r="AT156" s="155" t="s">
        <v>118</v>
      </c>
      <c r="AU156" s="155" t="s">
        <v>123</v>
      </c>
      <c r="AY156" s="13" t="s">
        <v>115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3" t="s">
        <v>123</v>
      </c>
      <c r="BK156" s="156">
        <f t="shared" si="19"/>
        <v>0</v>
      </c>
      <c r="BL156" s="13" t="s">
        <v>122</v>
      </c>
      <c r="BM156" s="155" t="s">
        <v>217</v>
      </c>
    </row>
    <row r="157" spans="2:65" s="1" customFormat="1" ht="16.5" customHeight="1">
      <c r="B157" s="143"/>
      <c r="C157" s="144" t="s">
        <v>218</v>
      </c>
      <c r="D157" s="144" t="s">
        <v>118</v>
      </c>
      <c r="E157" s="145" t="s">
        <v>219</v>
      </c>
      <c r="F157" s="146" t="s">
        <v>220</v>
      </c>
      <c r="G157" s="147" t="s">
        <v>221</v>
      </c>
      <c r="H157" s="148">
        <v>0.623</v>
      </c>
      <c r="I157" s="149"/>
      <c r="J157" s="150">
        <f t="shared" si="10"/>
        <v>0</v>
      </c>
      <c r="K157" s="146" t="s">
        <v>1</v>
      </c>
      <c r="L157" s="28"/>
      <c r="M157" s="151" t="s">
        <v>1</v>
      </c>
      <c r="N157" s="152" t="s">
        <v>41</v>
      </c>
      <c r="O157" s="51"/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AR157" s="155" t="s">
        <v>122</v>
      </c>
      <c r="AT157" s="155" t="s">
        <v>118</v>
      </c>
      <c r="AU157" s="155" t="s">
        <v>123</v>
      </c>
      <c r="AY157" s="13" t="s">
        <v>115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3" t="s">
        <v>123</v>
      </c>
      <c r="BK157" s="156">
        <f t="shared" si="19"/>
        <v>0</v>
      </c>
      <c r="BL157" s="13" t="s">
        <v>122</v>
      </c>
      <c r="BM157" s="155" t="s">
        <v>222</v>
      </c>
    </row>
    <row r="158" spans="2:65" s="1" customFormat="1" ht="24" customHeight="1">
      <c r="B158" s="143"/>
      <c r="C158" s="144" t="s">
        <v>170</v>
      </c>
      <c r="D158" s="144" t="s">
        <v>118</v>
      </c>
      <c r="E158" s="145" t="s">
        <v>223</v>
      </c>
      <c r="F158" s="146" t="s">
        <v>224</v>
      </c>
      <c r="G158" s="147" t="s">
        <v>221</v>
      </c>
      <c r="H158" s="148">
        <v>11.837</v>
      </c>
      <c r="I158" s="149"/>
      <c r="J158" s="150">
        <f t="shared" si="10"/>
        <v>0</v>
      </c>
      <c r="K158" s="146" t="s">
        <v>1</v>
      </c>
      <c r="L158" s="28"/>
      <c r="M158" s="151" t="s">
        <v>1</v>
      </c>
      <c r="N158" s="152" t="s">
        <v>41</v>
      </c>
      <c r="O158" s="51"/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AR158" s="155" t="s">
        <v>122</v>
      </c>
      <c r="AT158" s="155" t="s">
        <v>118</v>
      </c>
      <c r="AU158" s="155" t="s">
        <v>123</v>
      </c>
      <c r="AY158" s="13" t="s">
        <v>115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3" t="s">
        <v>123</v>
      </c>
      <c r="BK158" s="156">
        <f t="shared" si="19"/>
        <v>0</v>
      </c>
      <c r="BL158" s="13" t="s">
        <v>122</v>
      </c>
      <c r="BM158" s="155" t="s">
        <v>225</v>
      </c>
    </row>
    <row r="159" spans="2:65" s="1" customFormat="1" ht="16.5" customHeight="1">
      <c r="B159" s="143"/>
      <c r="C159" s="144" t="s">
        <v>226</v>
      </c>
      <c r="D159" s="144" t="s">
        <v>118</v>
      </c>
      <c r="E159" s="145" t="s">
        <v>227</v>
      </c>
      <c r="F159" s="146" t="s">
        <v>228</v>
      </c>
      <c r="G159" s="147" t="s">
        <v>221</v>
      </c>
      <c r="H159" s="148">
        <v>0.623</v>
      </c>
      <c r="I159" s="149"/>
      <c r="J159" s="150">
        <f t="shared" si="10"/>
        <v>0</v>
      </c>
      <c r="K159" s="146" t="s">
        <v>1</v>
      </c>
      <c r="L159" s="28"/>
      <c r="M159" s="151" t="s">
        <v>1</v>
      </c>
      <c r="N159" s="152" t="s">
        <v>41</v>
      </c>
      <c r="O159" s="51"/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AR159" s="155" t="s">
        <v>122</v>
      </c>
      <c r="AT159" s="155" t="s">
        <v>118</v>
      </c>
      <c r="AU159" s="155" t="s">
        <v>123</v>
      </c>
      <c r="AY159" s="13" t="s">
        <v>115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3" t="s">
        <v>123</v>
      </c>
      <c r="BK159" s="156">
        <f t="shared" si="19"/>
        <v>0</v>
      </c>
      <c r="BL159" s="13" t="s">
        <v>122</v>
      </c>
      <c r="BM159" s="155" t="s">
        <v>229</v>
      </c>
    </row>
    <row r="160" spans="2:65" s="11" customFormat="1" ht="22.8" customHeight="1">
      <c r="B160" s="130"/>
      <c r="D160" s="131" t="s">
        <v>74</v>
      </c>
      <c r="E160" s="141" t="s">
        <v>230</v>
      </c>
      <c r="F160" s="141" t="s">
        <v>231</v>
      </c>
      <c r="I160" s="133"/>
      <c r="J160" s="142">
        <f>BK160</f>
        <v>0</v>
      </c>
      <c r="L160" s="130"/>
      <c r="M160" s="135"/>
      <c r="N160" s="136"/>
      <c r="O160" s="136"/>
      <c r="P160" s="137">
        <f>P161</f>
        <v>0</v>
      </c>
      <c r="Q160" s="136"/>
      <c r="R160" s="137">
        <f>R161</f>
        <v>0</v>
      </c>
      <c r="S160" s="136"/>
      <c r="T160" s="138">
        <f>T161</f>
        <v>0</v>
      </c>
      <c r="AR160" s="131" t="s">
        <v>83</v>
      </c>
      <c r="AT160" s="139" t="s">
        <v>74</v>
      </c>
      <c r="AU160" s="139" t="s">
        <v>83</v>
      </c>
      <c r="AY160" s="131" t="s">
        <v>115</v>
      </c>
      <c r="BK160" s="140">
        <f>BK161</f>
        <v>0</v>
      </c>
    </row>
    <row r="161" spans="2:65" s="1" customFormat="1" ht="24" customHeight="1">
      <c r="B161" s="143"/>
      <c r="C161" s="144" t="s">
        <v>173</v>
      </c>
      <c r="D161" s="144" t="s">
        <v>118</v>
      </c>
      <c r="E161" s="145" t="s">
        <v>232</v>
      </c>
      <c r="F161" s="146" t="s">
        <v>233</v>
      </c>
      <c r="G161" s="147" t="s">
        <v>221</v>
      </c>
      <c r="H161" s="148">
        <v>37.75</v>
      </c>
      <c r="I161" s="149"/>
      <c r="J161" s="150">
        <f>ROUND(I161*H161,2)</f>
        <v>0</v>
      </c>
      <c r="K161" s="146" t="s">
        <v>1</v>
      </c>
      <c r="L161" s="28"/>
      <c r="M161" s="151" t="s">
        <v>1</v>
      </c>
      <c r="N161" s="152" t="s">
        <v>41</v>
      </c>
      <c r="O161" s="51"/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122</v>
      </c>
      <c r="AT161" s="155" t="s">
        <v>118</v>
      </c>
      <c r="AU161" s="155" t="s">
        <v>123</v>
      </c>
      <c r="AY161" s="13" t="s">
        <v>115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3" t="s">
        <v>123</v>
      </c>
      <c r="BK161" s="156">
        <f>ROUND(I161*H161,2)</f>
        <v>0</v>
      </c>
      <c r="BL161" s="13" t="s">
        <v>122</v>
      </c>
      <c r="BM161" s="155" t="s">
        <v>234</v>
      </c>
    </row>
    <row r="162" spans="2:65" s="11" customFormat="1" ht="25.95" customHeight="1">
      <c r="B162" s="130"/>
      <c r="D162" s="131" t="s">
        <v>74</v>
      </c>
      <c r="E162" s="132" t="s">
        <v>235</v>
      </c>
      <c r="F162" s="132" t="s">
        <v>236</v>
      </c>
      <c r="I162" s="133"/>
      <c r="J162" s="134">
        <f>BK162</f>
        <v>0</v>
      </c>
      <c r="L162" s="130"/>
      <c r="M162" s="135"/>
      <c r="N162" s="136"/>
      <c r="O162" s="136"/>
      <c r="P162" s="137">
        <f>P163+P174</f>
        <v>0</v>
      </c>
      <c r="Q162" s="136"/>
      <c r="R162" s="137">
        <f>R163+R174</f>
        <v>0</v>
      </c>
      <c r="S162" s="136"/>
      <c r="T162" s="138">
        <f>T163+T174</f>
        <v>0</v>
      </c>
      <c r="AR162" s="131" t="s">
        <v>123</v>
      </c>
      <c r="AT162" s="139" t="s">
        <v>74</v>
      </c>
      <c r="AU162" s="139" t="s">
        <v>75</v>
      </c>
      <c r="AY162" s="131" t="s">
        <v>115</v>
      </c>
      <c r="BK162" s="140">
        <f>BK163+BK174</f>
        <v>0</v>
      </c>
    </row>
    <row r="163" spans="2:65" s="11" customFormat="1" ht="22.8" customHeight="1">
      <c r="B163" s="130"/>
      <c r="D163" s="131" t="s">
        <v>74</v>
      </c>
      <c r="E163" s="141" t="s">
        <v>237</v>
      </c>
      <c r="F163" s="141" t="s">
        <v>238</v>
      </c>
      <c r="I163" s="133"/>
      <c r="J163" s="142">
        <f>BK163</f>
        <v>0</v>
      </c>
      <c r="L163" s="130"/>
      <c r="M163" s="135"/>
      <c r="N163" s="136"/>
      <c r="O163" s="136"/>
      <c r="P163" s="137">
        <f>SUM(P164:P173)</f>
        <v>0</v>
      </c>
      <c r="Q163" s="136"/>
      <c r="R163" s="137">
        <f>SUM(R164:R173)</f>
        <v>0</v>
      </c>
      <c r="S163" s="136"/>
      <c r="T163" s="138">
        <f>SUM(T164:T173)</f>
        <v>0</v>
      </c>
      <c r="AR163" s="131" t="s">
        <v>123</v>
      </c>
      <c r="AT163" s="139" t="s">
        <v>74</v>
      </c>
      <c r="AU163" s="139" t="s">
        <v>83</v>
      </c>
      <c r="AY163" s="131" t="s">
        <v>115</v>
      </c>
      <c r="BK163" s="140">
        <f>SUM(BK164:BK173)</f>
        <v>0</v>
      </c>
    </row>
    <row r="164" spans="2:65" s="1" customFormat="1" ht="16.5" customHeight="1">
      <c r="B164" s="143"/>
      <c r="C164" s="144" t="s">
        <v>239</v>
      </c>
      <c r="D164" s="144" t="s">
        <v>118</v>
      </c>
      <c r="E164" s="145" t="s">
        <v>240</v>
      </c>
      <c r="F164" s="146" t="s">
        <v>241</v>
      </c>
      <c r="G164" s="147" t="s">
        <v>242</v>
      </c>
      <c r="H164" s="148">
        <v>64</v>
      </c>
      <c r="I164" s="149"/>
      <c r="J164" s="150">
        <f t="shared" ref="J164:J173" si="20">ROUND(I164*H164,2)</f>
        <v>0</v>
      </c>
      <c r="K164" s="146" t="s">
        <v>1</v>
      </c>
      <c r="L164" s="28"/>
      <c r="M164" s="151" t="s">
        <v>1</v>
      </c>
      <c r="N164" s="152" t="s">
        <v>41</v>
      </c>
      <c r="O164" s="51"/>
      <c r="P164" s="153">
        <f t="shared" ref="P164:P173" si="21">O164*H164</f>
        <v>0</v>
      </c>
      <c r="Q164" s="153">
        <v>0</v>
      </c>
      <c r="R164" s="153">
        <f t="shared" ref="R164:R173" si="22">Q164*H164</f>
        <v>0</v>
      </c>
      <c r="S164" s="153">
        <v>0</v>
      </c>
      <c r="T164" s="154">
        <f t="shared" ref="T164:T173" si="23">S164*H164</f>
        <v>0</v>
      </c>
      <c r="AR164" s="155" t="s">
        <v>146</v>
      </c>
      <c r="AT164" s="155" t="s">
        <v>118</v>
      </c>
      <c r="AU164" s="155" t="s">
        <v>123</v>
      </c>
      <c r="AY164" s="13" t="s">
        <v>115</v>
      </c>
      <c r="BE164" s="156">
        <f t="shared" ref="BE164:BE173" si="24">IF(N164="základná",J164,0)</f>
        <v>0</v>
      </c>
      <c r="BF164" s="156">
        <f t="shared" ref="BF164:BF173" si="25">IF(N164="znížená",J164,0)</f>
        <v>0</v>
      </c>
      <c r="BG164" s="156">
        <f t="shared" ref="BG164:BG173" si="26">IF(N164="zákl. prenesená",J164,0)</f>
        <v>0</v>
      </c>
      <c r="BH164" s="156">
        <f t="shared" ref="BH164:BH173" si="27">IF(N164="zníž. prenesená",J164,0)</f>
        <v>0</v>
      </c>
      <c r="BI164" s="156">
        <f t="shared" ref="BI164:BI173" si="28">IF(N164="nulová",J164,0)</f>
        <v>0</v>
      </c>
      <c r="BJ164" s="13" t="s">
        <v>123</v>
      </c>
      <c r="BK164" s="156">
        <f t="shared" ref="BK164:BK173" si="29">ROUND(I164*H164,2)</f>
        <v>0</v>
      </c>
      <c r="BL164" s="13" t="s">
        <v>146</v>
      </c>
      <c r="BM164" s="155" t="s">
        <v>243</v>
      </c>
    </row>
    <row r="165" spans="2:65" s="1" customFormat="1" ht="24" customHeight="1">
      <c r="B165" s="143"/>
      <c r="C165" s="144" t="s">
        <v>177</v>
      </c>
      <c r="D165" s="144" t="s">
        <v>118</v>
      </c>
      <c r="E165" s="145" t="s">
        <v>244</v>
      </c>
      <c r="F165" s="146" t="s">
        <v>245</v>
      </c>
      <c r="G165" s="147" t="s">
        <v>199</v>
      </c>
      <c r="H165" s="148">
        <v>62</v>
      </c>
      <c r="I165" s="149"/>
      <c r="J165" s="150">
        <f t="shared" si="20"/>
        <v>0</v>
      </c>
      <c r="K165" s="146" t="s">
        <v>1</v>
      </c>
      <c r="L165" s="28"/>
      <c r="M165" s="151" t="s">
        <v>1</v>
      </c>
      <c r="N165" s="152" t="s">
        <v>41</v>
      </c>
      <c r="O165" s="51"/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AR165" s="155" t="s">
        <v>146</v>
      </c>
      <c r="AT165" s="155" t="s">
        <v>118</v>
      </c>
      <c r="AU165" s="155" t="s">
        <v>123</v>
      </c>
      <c r="AY165" s="13" t="s">
        <v>115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3" t="s">
        <v>123</v>
      </c>
      <c r="BK165" s="156">
        <f t="shared" si="29"/>
        <v>0</v>
      </c>
      <c r="BL165" s="13" t="s">
        <v>146</v>
      </c>
      <c r="BM165" s="155" t="s">
        <v>246</v>
      </c>
    </row>
    <row r="166" spans="2:65" s="1" customFormat="1" ht="24" customHeight="1">
      <c r="B166" s="143"/>
      <c r="C166" s="144" t="s">
        <v>247</v>
      </c>
      <c r="D166" s="144" t="s">
        <v>118</v>
      </c>
      <c r="E166" s="145" t="s">
        <v>248</v>
      </c>
      <c r="F166" s="146" t="s">
        <v>249</v>
      </c>
      <c r="G166" s="147" t="s">
        <v>199</v>
      </c>
      <c r="H166" s="148">
        <v>62</v>
      </c>
      <c r="I166" s="149"/>
      <c r="J166" s="150">
        <f t="shared" si="20"/>
        <v>0</v>
      </c>
      <c r="K166" s="146" t="s">
        <v>1</v>
      </c>
      <c r="L166" s="28"/>
      <c r="M166" s="151" t="s">
        <v>1</v>
      </c>
      <c r="N166" s="152" t="s">
        <v>41</v>
      </c>
      <c r="O166" s="51"/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AR166" s="155" t="s">
        <v>146</v>
      </c>
      <c r="AT166" s="155" t="s">
        <v>118</v>
      </c>
      <c r="AU166" s="155" t="s">
        <v>123</v>
      </c>
      <c r="AY166" s="13" t="s">
        <v>115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3" t="s">
        <v>123</v>
      </c>
      <c r="BK166" s="156">
        <f t="shared" si="29"/>
        <v>0</v>
      </c>
      <c r="BL166" s="13" t="s">
        <v>146</v>
      </c>
      <c r="BM166" s="155" t="s">
        <v>250</v>
      </c>
    </row>
    <row r="167" spans="2:65" s="1" customFormat="1" ht="24" customHeight="1">
      <c r="B167" s="143"/>
      <c r="C167" s="144" t="s">
        <v>180</v>
      </c>
      <c r="D167" s="144" t="s">
        <v>118</v>
      </c>
      <c r="E167" s="145" t="s">
        <v>251</v>
      </c>
      <c r="F167" s="146" t="s">
        <v>252</v>
      </c>
      <c r="G167" s="147" t="s">
        <v>242</v>
      </c>
      <c r="H167" s="148">
        <v>6</v>
      </c>
      <c r="I167" s="149"/>
      <c r="J167" s="150">
        <f t="shared" si="20"/>
        <v>0</v>
      </c>
      <c r="K167" s="146" t="s">
        <v>1</v>
      </c>
      <c r="L167" s="28"/>
      <c r="M167" s="151" t="s">
        <v>1</v>
      </c>
      <c r="N167" s="152" t="s">
        <v>41</v>
      </c>
      <c r="O167" s="51"/>
      <c r="P167" s="153">
        <f t="shared" si="21"/>
        <v>0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AR167" s="155" t="s">
        <v>146</v>
      </c>
      <c r="AT167" s="155" t="s">
        <v>118</v>
      </c>
      <c r="AU167" s="155" t="s">
        <v>123</v>
      </c>
      <c r="AY167" s="13" t="s">
        <v>115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3" t="s">
        <v>123</v>
      </c>
      <c r="BK167" s="156">
        <f t="shared" si="29"/>
        <v>0</v>
      </c>
      <c r="BL167" s="13" t="s">
        <v>146</v>
      </c>
      <c r="BM167" s="155" t="s">
        <v>253</v>
      </c>
    </row>
    <row r="168" spans="2:65" s="1" customFormat="1" ht="24" customHeight="1">
      <c r="B168" s="143"/>
      <c r="C168" s="144" t="s">
        <v>254</v>
      </c>
      <c r="D168" s="144" t="s">
        <v>118</v>
      </c>
      <c r="E168" s="145" t="s">
        <v>255</v>
      </c>
      <c r="F168" s="146" t="s">
        <v>256</v>
      </c>
      <c r="G168" s="147" t="s">
        <v>242</v>
      </c>
      <c r="H168" s="148">
        <v>6</v>
      </c>
      <c r="I168" s="149"/>
      <c r="J168" s="150">
        <f t="shared" si="20"/>
        <v>0</v>
      </c>
      <c r="K168" s="146" t="s">
        <v>1</v>
      </c>
      <c r="L168" s="28"/>
      <c r="M168" s="151" t="s">
        <v>1</v>
      </c>
      <c r="N168" s="152" t="s">
        <v>41</v>
      </c>
      <c r="O168" s="51"/>
      <c r="P168" s="153">
        <f t="shared" si="21"/>
        <v>0</v>
      </c>
      <c r="Q168" s="153">
        <v>0</v>
      </c>
      <c r="R168" s="153">
        <f t="shared" si="22"/>
        <v>0</v>
      </c>
      <c r="S168" s="153">
        <v>0</v>
      </c>
      <c r="T168" s="154">
        <f t="shared" si="23"/>
        <v>0</v>
      </c>
      <c r="AR168" s="155" t="s">
        <v>146</v>
      </c>
      <c r="AT168" s="155" t="s">
        <v>118</v>
      </c>
      <c r="AU168" s="155" t="s">
        <v>123</v>
      </c>
      <c r="AY168" s="13" t="s">
        <v>115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3" t="s">
        <v>123</v>
      </c>
      <c r="BK168" s="156">
        <f t="shared" si="29"/>
        <v>0</v>
      </c>
      <c r="BL168" s="13" t="s">
        <v>146</v>
      </c>
      <c r="BM168" s="155" t="s">
        <v>257</v>
      </c>
    </row>
    <row r="169" spans="2:65" s="1" customFormat="1" ht="24" customHeight="1">
      <c r="B169" s="143"/>
      <c r="C169" s="144" t="s">
        <v>185</v>
      </c>
      <c r="D169" s="144" t="s">
        <v>118</v>
      </c>
      <c r="E169" s="145" t="s">
        <v>258</v>
      </c>
      <c r="F169" s="146" t="s">
        <v>259</v>
      </c>
      <c r="G169" s="147" t="s">
        <v>199</v>
      </c>
      <c r="H169" s="148">
        <v>23.9</v>
      </c>
      <c r="I169" s="149"/>
      <c r="J169" s="150">
        <f t="shared" si="20"/>
        <v>0</v>
      </c>
      <c r="K169" s="146" t="s">
        <v>1</v>
      </c>
      <c r="L169" s="28"/>
      <c r="M169" s="151" t="s">
        <v>1</v>
      </c>
      <c r="N169" s="152" t="s">
        <v>41</v>
      </c>
      <c r="O169" s="51"/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AR169" s="155" t="s">
        <v>146</v>
      </c>
      <c r="AT169" s="155" t="s">
        <v>118</v>
      </c>
      <c r="AU169" s="155" t="s">
        <v>123</v>
      </c>
      <c r="AY169" s="13" t="s">
        <v>115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3" t="s">
        <v>123</v>
      </c>
      <c r="BK169" s="156">
        <f t="shared" si="29"/>
        <v>0</v>
      </c>
      <c r="BL169" s="13" t="s">
        <v>146</v>
      </c>
      <c r="BM169" s="155" t="s">
        <v>260</v>
      </c>
    </row>
    <row r="170" spans="2:65" s="1" customFormat="1" ht="24" customHeight="1">
      <c r="B170" s="143"/>
      <c r="C170" s="144" t="s">
        <v>261</v>
      </c>
      <c r="D170" s="144" t="s">
        <v>118</v>
      </c>
      <c r="E170" s="145" t="s">
        <v>262</v>
      </c>
      <c r="F170" s="146" t="s">
        <v>263</v>
      </c>
      <c r="G170" s="147" t="s">
        <v>199</v>
      </c>
      <c r="H170" s="148">
        <v>23.9</v>
      </c>
      <c r="I170" s="149"/>
      <c r="J170" s="150">
        <f t="shared" si="20"/>
        <v>0</v>
      </c>
      <c r="K170" s="146" t="s">
        <v>1</v>
      </c>
      <c r="L170" s="28"/>
      <c r="M170" s="151" t="s">
        <v>1</v>
      </c>
      <c r="N170" s="152" t="s">
        <v>41</v>
      </c>
      <c r="O170" s="51"/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AR170" s="155" t="s">
        <v>146</v>
      </c>
      <c r="AT170" s="155" t="s">
        <v>118</v>
      </c>
      <c r="AU170" s="155" t="s">
        <v>123</v>
      </c>
      <c r="AY170" s="13" t="s">
        <v>115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3" t="s">
        <v>123</v>
      </c>
      <c r="BK170" s="156">
        <f t="shared" si="29"/>
        <v>0</v>
      </c>
      <c r="BL170" s="13" t="s">
        <v>146</v>
      </c>
      <c r="BM170" s="155" t="s">
        <v>264</v>
      </c>
    </row>
    <row r="171" spans="2:65" s="1" customFormat="1" ht="24" customHeight="1">
      <c r="B171" s="143"/>
      <c r="C171" s="144" t="s">
        <v>188</v>
      </c>
      <c r="D171" s="144" t="s">
        <v>118</v>
      </c>
      <c r="E171" s="145" t="s">
        <v>265</v>
      </c>
      <c r="F171" s="146" t="s">
        <v>266</v>
      </c>
      <c r="G171" s="147" t="s">
        <v>199</v>
      </c>
      <c r="H171" s="148">
        <v>57.6</v>
      </c>
      <c r="I171" s="149"/>
      <c r="J171" s="150">
        <f t="shared" si="20"/>
        <v>0</v>
      </c>
      <c r="K171" s="146" t="s">
        <v>1</v>
      </c>
      <c r="L171" s="28"/>
      <c r="M171" s="151" t="s">
        <v>1</v>
      </c>
      <c r="N171" s="152" t="s">
        <v>41</v>
      </c>
      <c r="O171" s="51"/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AR171" s="155" t="s">
        <v>146</v>
      </c>
      <c r="AT171" s="155" t="s">
        <v>118</v>
      </c>
      <c r="AU171" s="155" t="s">
        <v>123</v>
      </c>
      <c r="AY171" s="13" t="s">
        <v>115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3" t="s">
        <v>123</v>
      </c>
      <c r="BK171" s="156">
        <f t="shared" si="29"/>
        <v>0</v>
      </c>
      <c r="BL171" s="13" t="s">
        <v>146</v>
      </c>
      <c r="BM171" s="155" t="s">
        <v>267</v>
      </c>
    </row>
    <row r="172" spans="2:65" s="1" customFormat="1" ht="24" customHeight="1">
      <c r="B172" s="143"/>
      <c r="C172" s="144" t="s">
        <v>268</v>
      </c>
      <c r="D172" s="144" t="s">
        <v>118</v>
      </c>
      <c r="E172" s="145" t="s">
        <v>269</v>
      </c>
      <c r="F172" s="146" t="s">
        <v>270</v>
      </c>
      <c r="G172" s="147" t="s">
        <v>199</v>
      </c>
      <c r="H172" s="148">
        <v>57.6</v>
      </c>
      <c r="I172" s="149"/>
      <c r="J172" s="150">
        <f t="shared" si="20"/>
        <v>0</v>
      </c>
      <c r="K172" s="146" t="s">
        <v>1</v>
      </c>
      <c r="L172" s="28"/>
      <c r="M172" s="151" t="s">
        <v>1</v>
      </c>
      <c r="N172" s="152" t="s">
        <v>41</v>
      </c>
      <c r="O172" s="51"/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AR172" s="155" t="s">
        <v>146</v>
      </c>
      <c r="AT172" s="155" t="s">
        <v>118</v>
      </c>
      <c r="AU172" s="155" t="s">
        <v>123</v>
      </c>
      <c r="AY172" s="13" t="s">
        <v>115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3" t="s">
        <v>123</v>
      </c>
      <c r="BK172" s="156">
        <f t="shared" si="29"/>
        <v>0</v>
      </c>
      <c r="BL172" s="13" t="s">
        <v>146</v>
      </c>
      <c r="BM172" s="155" t="s">
        <v>271</v>
      </c>
    </row>
    <row r="173" spans="2:65" s="1" customFormat="1" ht="24" customHeight="1">
      <c r="B173" s="143"/>
      <c r="C173" s="144" t="s">
        <v>192</v>
      </c>
      <c r="D173" s="144" t="s">
        <v>118</v>
      </c>
      <c r="E173" s="145" t="s">
        <v>272</v>
      </c>
      <c r="F173" s="146" t="s">
        <v>273</v>
      </c>
      <c r="G173" s="147" t="s">
        <v>221</v>
      </c>
      <c r="H173" s="148">
        <v>0.315</v>
      </c>
      <c r="I173" s="149"/>
      <c r="J173" s="150">
        <f t="shared" si="20"/>
        <v>0</v>
      </c>
      <c r="K173" s="146" t="s">
        <v>1</v>
      </c>
      <c r="L173" s="28"/>
      <c r="M173" s="151" t="s">
        <v>1</v>
      </c>
      <c r="N173" s="152" t="s">
        <v>41</v>
      </c>
      <c r="O173" s="51"/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AR173" s="155" t="s">
        <v>146</v>
      </c>
      <c r="AT173" s="155" t="s">
        <v>118</v>
      </c>
      <c r="AU173" s="155" t="s">
        <v>123</v>
      </c>
      <c r="AY173" s="13" t="s">
        <v>115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3" t="s">
        <v>123</v>
      </c>
      <c r="BK173" s="156">
        <f t="shared" si="29"/>
        <v>0</v>
      </c>
      <c r="BL173" s="13" t="s">
        <v>146</v>
      </c>
      <c r="BM173" s="155" t="s">
        <v>274</v>
      </c>
    </row>
    <row r="174" spans="2:65" s="11" customFormat="1" ht="22.8" customHeight="1">
      <c r="B174" s="130"/>
      <c r="D174" s="131" t="s">
        <v>74</v>
      </c>
      <c r="E174" s="141" t="s">
        <v>275</v>
      </c>
      <c r="F174" s="141" t="s">
        <v>276</v>
      </c>
      <c r="I174" s="133"/>
      <c r="J174" s="142">
        <f>BK174</f>
        <v>0</v>
      </c>
      <c r="L174" s="130"/>
      <c r="M174" s="135"/>
      <c r="N174" s="136"/>
      <c r="O174" s="136"/>
      <c r="P174" s="137">
        <f>SUM(P175:P176)</f>
        <v>0</v>
      </c>
      <c r="Q174" s="136"/>
      <c r="R174" s="137">
        <f>SUM(R175:R176)</f>
        <v>0</v>
      </c>
      <c r="S174" s="136"/>
      <c r="T174" s="138">
        <f>SUM(T175:T176)</f>
        <v>0</v>
      </c>
      <c r="AR174" s="131" t="s">
        <v>123</v>
      </c>
      <c r="AT174" s="139" t="s">
        <v>74</v>
      </c>
      <c r="AU174" s="139" t="s">
        <v>83</v>
      </c>
      <c r="AY174" s="131" t="s">
        <v>115</v>
      </c>
      <c r="BK174" s="140">
        <f>SUM(BK175:BK176)</f>
        <v>0</v>
      </c>
    </row>
    <row r="175" spans="2:65" s="1" customFormat="1" ht="24" customHeight="1">
      <c r="B175" s="143"/>
      <c r="C175" s="144" t="s">
        <v>277</v>
      </c>
      <c r="D175" s="144" t="s">
        <v>118</v>
      </c>
      <c r="E175" s="145" t="s">
        <v>278</v>
      </c>
      <c r="F175" s="146" t="s">
        <v>279</v>
      </c>
      <c r="G175" s="147" t="s">
        <v>121</v>
      </c>
      <c r="H175" s="148">
        <v>1.38</v>
      </c>
      <c r="I175" s="149"/>
      <c r="J175" s="150">
        <f>ROUND(I175*H175,2)</f>
        <v>0</v>
      </c>
      <c r="K175" s="146" t="s">
        <v>1</v>
      </c>
      <c r="L175" s="28"/>
      <c r="M175" s="151" t="s">
        <v>1</v>
      </c>
      <c r="N175" s="152" t="s">
        <v>41</v>
      </c>
      <c r="O175" s="51"/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AR175" s="155" t="s">
        <v>146</v>
      </c>
      <c r="AT175" s="155" t="s">
        <v>118</v>
      </c>
      <c r="AU175" s="155" t="s">
        <v>123</v>
      </c>
      <c r="AY175" s="13" t="s">
        <v>115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3" t="s">
        <v>123</v>
      </c>
      <c r="BK175" s="156">
        <f>ROUND(I175*H175,2)</f>
        <v>0</v>
      </c>
      <c r="BL175" s="13" t="s">
        <v>146</v>
      </c>
      <c r="BM175" s="155" t="s">
        <v>280</v>
      </c>
    </row>
    <row r="176" spans="2:65" s="1" customFormat="1" ht="36" customHeight="1">
      <c r="B176" s="143"/>
      <c r="C176" s="144" t="s">
        <v>195</v>
      </c>
      <c r="D176" s="144" t="s">
        <v>118</v>
      </c>
      <c r="E176" s="145" t="s">
        <v>281</v>
      </c>
      <c r="F176" s="146" t="s">
        <v>282</v>
      </c>
      <c r="G176" s="147" t="s">
        <v>121</v>
      </c>
      <c r="H176" s="148">
        <v>1.38</v>
      </c>
      <c r="I176" s="149"/>
      <c r="J176" s="150">
        <f>ROUND(I176*H176,2)</f>
        <v>0</v>
      </c>
      <c r="K176" s="146" t="s">
        <v>1</v>
      </c>
      <c r="L176" s="28"/>
      <c r="M176" s="157" t="s">
        <v>1</v>
      </c>
      <c r="N176" s="158" t="s">
        <v>41</v>
      </c>
      <c r="O176" s="159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AR176" s="155" t="s">
        <v>146</v>
      </c>
      <c r="AT176" s="155" t="s">
        <v>118</v>
      </c>
      <c r="AU176" s="155" t="s">
        <v>123</v>
      </c>
      <c r="AY176" s="13" t="s">
        <v>115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3" t="s">
        <v>123</v>
      </c>
      <c r="BK176" s="156">
        <f>ROUND(I176*H176,2)</f>
        <v>0</v>
      </c>
      <c r="BL176" s="13" t="s">
        <v>146</v>
      </c>
      <c r="BM176" s="155" t="s">
        <v>283</v>
      </c>
    </row>
    <row r="177" spans="2:12" s="1" customFormat="1" ht="6.9" customHeight="1">
      <c r="B177" s="40"/>
      <c r="C177" s="41"/>
      <c r="D177" s="41"/>
      <c r="E177" s="41"/>
      <c r="F177" s="41"/>
      <c r="G177" s="41"/>
      <c r="H177" s="41"/>
      <c r="I177" s="104"/>
      <c r="J177" s="41"/>
      <c r="K177" s="41"/>
      <c r="L177" s="28"/>
    </row>
  </sheetData>
  <autoFilter ref="C123:K176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Architektonicko-stav...</vt:lpstr>
      <vt:lpstr>'01 - Architektonicko-stav...'!Názvy_tlače</vt:lpstr>
      <vt:lpstr>'Rekapitulácia stavby'!Názvy_tlače</vt:lpstr>
      <vt:lpstr>'01 - Architektonicko-stav...'!Oblasť_tlače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LAPTOP-JVJKK6JQ\Martin</dc:creator>
  <cp:lastModifiedBy>Martin</cp:lastModifiedBy>
  <dcterms:created xsi:type="dcterms:W3CDTF">2019-10-27T06:54:05Z</dcterms:created>
  <dcterms:modified xsi:type="dcterms:W3CDTF">2019-10-27T06:54:38Z</dcterms:modified>
</cp:coreProperties>
</file>